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1.xml" ContentType="application/vnd.openxmlformats-officedocument.spreadsheetml.table+xml"/>
  <Override PartName="/xl/tables/table9.xml" ContentType="application/vnd.openxmlformats-officedocument.spreadsheetml.table+xml"/>
  <Override PartName="/xl/tables/table2.xml" ContentType="application/vnd.openxmlformats-officedocument.spreadsheetml.table+xml"/>
  <Override PartName="/xl/tables/table10.xml" ContentType="application/vnd.openxmlformats-officedocument.spreadsheetml.table+xml"/>
  <Override PartName="/xl/tables/table3.xml" ContentType="application/vnd.openxmlformats-officedocument.spreadsheetml.table+xml"/>
  <Override PartName="/xl/tables/table5.xml" ContentType="application/vnd.openxmlformats-officedocument.spreadsheetml.table+xml"/>
  <Override PartName="/xl/tables/table4.xml" ContentType="application/vnd.openxmlformats-officedocument.spreadsheetml.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lista_startowa" sheetId="1" state="visible" r:id="rId2"/>
    <sheet name="wyniki_T1" sheetId="2" state="visible" r:id="rId3"/>
    <sheet name="wyniki_T2" sheetId="3" state="visible" r:id="rId4"/>
    <sheet name="wyniki_T3" sheetId="4" state="visible" r:id="rId5"/>
    <sheet name="Open" sheetId="5" state="visible" r:id="rId6"/>
    <sheet name="Omega" sheetId="6" state="visible" r:id="rId7"/>
    <sheet name="formuła" sheetId="7" state="visible" r:id="rId8"/>
    <sheet name="żagle" sheetId="8" state="visible" r:id="rId9"/>
  </sheets>
  <definedNames>
    <definedName function="false" hidden="false" localSheetId="0" name="_xlnm.Print_Area" vbProcedure="false">lista_startowa!$B$1:$F$33</definedName>
    <definedName function="false" hidden="false" localSheetId="0" name="_xlnm.Print_Titles" vbProcedure="false">lista_startowa!$1:$3</definedName>
    <definedName function="false" hidden="false" localSheetId="5" name="_xlnm.Print_Area" vbProcedure="false">Omega!$A$1:$M$15</definedName>
    <definedName function="false" hidden="false" localSheetId="4" name="_xlnm.Print_Area" vbProcedure="false">Open!$B$1:$P$13</definedName>
    <definedName function="false" hidden="false" localSheetId="1" name="_xlnm.Print_Area" vbProcedure="false">wyniki_T1!$B$1:$P$13</definedName>
    <definedName function="false" hidden="false" localSheetId="2" name="_xlnm.Print_Area" vbProcedure="false">wyniki_T2!$B$1:$P$14</definedName>
    <definedName function="false" hidden="false" localSheetId="3" name="_xlnm.Print_Area" vbProcedure="false">wyniki_T3!$B$1:$P$13</definedName>
    <definedName function="false" hidden="false" localSheetId="0" name="Print_Area_0" vbProcedure="false">lista_startowa!$B$1:$F$33</definedName>
    <definedName function="false" hidden="false" localSheetId="0" name="Print_Titles_0" vbProcedure="false">lista_startowa!$1:$3</definedName>
    <definedName function="false" hidden="false" localSheetId="0" name="_xlnm.Print_Area" vbProcedure="false">lista_startowa!$B$1:$F$33</definedName>
    <definedName function="false" hidden="false" localSheetId="0" name="_xlnm.Print_Titles" vbProcedure="false">lista_startowa!$1:$3</definedName>
    <definedName function="false" hidden="false" localSheetId="0" name="_xlnm._FilterDatabase" vbProcedure="false">lista_startowa!$B$5:$F$9</definedName>
    <definedName function="false" hidden="false" localSheetId="1" name="Print_Area_0" vbProcedure="false">wyniki_T1!$B$1:$P$13</definedName>
    <definedName function="false" hidden="false" localSheetId="1" name="_xlnm.Print_Area" vbProcedure="false">wyniki_T1!$B$1:$P$13</definedName>
    <definedName function="false" hidden="false" localSheetId="2" name="Print_Area_0" vbProcedure="false">wyniki_T2!$B$1:$P$14</definedName>
    <definedName function="false" hidden="false" localSheetId="2" name="_xlnm.Print_Area" vbProcedure="false">wyniki_T2!$B$1:$P$14</definedName>
    <definedName function="false" hidden="false" localSheetId="3" name="Print_Area_0" vbProcedure="false">wyniki_T3!$B$1:$P$13</definedName>
    <definedName function="false" hidden="false" localSheetId="3" name="_xlnm.Print_Area" vbProcedure="false">wyniki_T3!$B$1:$P$13</definedName>
    <definedName function="false" hidden="false" localSheetId="4" name="Print_Area_0" vbProcedure="false">Open!$B$1:$P$13</definedName>
    <definedName function="false" hidden="false" localSheetId="4" name="_xlnm.Print_Area" vbProcedure="false">Open!$B$1:$P$13</definedName>
    <definedName function="false" hidden="false" localSheetId="5" name="Print_Area_0" vbProcedure="false">Omega!$A$1:$M$15</definedName>
    <definedName function="false" hidden="false" localSheetId="5" name="_xlnm.Print_Area" vbProcedure="false">Omega!$A$1:$M$15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<sst xmlns="http://schemas.openxmlformats.org/spreadsheetml/2006/main" count="383" uniqueCount="248">
  <si>
    <t xml:space="preserve">Lista startowa</t>
  </si>
  <si>
    <t xml:space="preserve">AUGUSTÓW CUP 2019</t>
  </si>
  <si>
    <t xml:space="preserve">klasa : T1</t>
  </si>
  <si>
    <t xml:space="preserve">lp.</t>
  </si>
  <si>
    <t xml:space="preserve">sternik</t>
  </si>
  <si>
    <t xml:space="preserve">nr_na_żaglu</t>
  </si>
  <si>
    <t xml:space="preserve">nr_startowy</t>
  </si>
  <si>
    <t xml:space="preserve">nazwa_jachtu</t>
  </si>
  <si>
    <t xml:space="preserve">Mariusz Boliszewski</t>
  </si>
  <si>
    <t xml:space="preserve">POL 7</t>
  </si>
  <si>
    <t xml:space="preserve">TURBO DZIADKI</t>
  </si>
  <si>
    <t xml:space="preserve">Adam Kopytko</t>
  </si>
  <si>
    <t xml:space="preserve">ATUM</t>
  </si>
  <si>
    <t xml:space="preserve">Tadeusz Garniewski</t>
  </si>
  <si>
    <t xml:space="preserve">A 446</t>
  </si>
  <si>
    <t xml:space="preserve">O'LE</t>
  </si>
  <si>
    <t xml:space="preserve">Wojciech Rutkowski</t>
  </si>
  <si>
    <t xml:space="preserve">A747</t>
  </si>
  <si>
    <t xml:space="preserve">MKKM</t>
  </si>
  <si>
    <t xml:space="preserve">klasa : T2</t>
  </si>
  <si>
    <t xml:space="preserve">Przemysław Tkacz</t>
  </si>
  <si>
    <t xml:space="preserve">POL 16520</t>
  </si>
  <si>
    <t xml:space="preserve">RETRAKT</t>
  </si>
  <si>
    <t xml:space="preserve">Maciej Kondracki</t>
  </si>
  <si>
    <t xml:space="preserve">SALANG</t>
  </si>
  <si>
    <t xml:space="preserve">CELAFON</t>
  </si>
  <si>
    <t xml:space="preserve">Tomasz Kopytko</t>
  </si>
  <si>
    <t xml:space="preserve">PIĄTKA +</t>
  </si>
  <si>
    <t xml:space="preserve">Łukasz Gromak</t>
  </si>
  <si>
    <t xml:space="preserve">BRUBSWIK</t>
  </si>
  <si>
    <t xml:space="preserve">Sławomir Wasilweski</t>
  </si>
  <si>
    <t xml:space="preserve">SW 3197</t>
  </si>
  <si>
    <t xml:space="preserve">SPORTINA 700</t>
  </si>
  <si>
    <t xml:space="preserve">klasa : T3</t>
  </si>
  <si>
    <t xml:space="preserve">Arkadiusz Sendlewski</t>
  </si>
  <si>
    <t xml:space="preserve">BMW</t>
  </si>
  <si>
    <t xml:space="preserve">Agnieszka  Ewa Bufal</t>
  </si>
  <si>
    <t xml:space="preserve">NC 700</t>
  </si>
  <si>
    <t xml:space="preserve">AGI BU 2000</t>
  </si>
  <si>
    <t xml:space="preserve">Arkadiusz Gimla</t>
  </si>
  <si>
    <t xml:space="preserve">I</t>
  </si>
  <si>
    <t xml:space="preserve">BALT I</t>
  </si>
  <si>
    <t xml:space="preserve">Robert Gołowacz</t>
  </si>
  <si>
    <t xml:space="preserve">7</t>
  </si>
  <si>
    <t xml:space="preserve">klasa: Open</t>
  </si>
  <si>
    <t xml:space="preserve">Wojciech Chodakowski</t>
  </si>
  <si>
    <t xml:space="preserve">POL 8620</t>
  </si>
  <si>
    <t xml:space="preserve">MISJA</t>
  </si>
  <si>
    <t xml:space="preserve">Jakub Malicki</t>
  </si>
  <si>
    <t xml:space="preserve">POL 12</t>
  </si>
  <si>
    <t xml:space="preserve">Wojciech Harabuda</t>
  </si>
  <si>
    <t xml:space="preserve">500</t>
  </si>
  <si>
    <t xml:space="preserve">TWINS 500</t>
  </si>
  <si>
    <t xml:space="preserve">Medard Ossowski</t>
  </si>
  <si>
    <t xml:space="preserve">0397A</t>
  </si>
  <si>
    <t xml:space="preserve">MP-NOT</t>
  </si>
  <si>
    <t xml:space="preserve">klasa Omega</t>
  </si>
  <si>
    <t xml:space="preserve">Robert Dąbrowski</t>
  </si>
  <si>
    <t xml:space="preserve">MATRIX</t>
  </si>
  <si>
    <t xml:space="preserve">Andrzej Ignaciuk</t>
  </si>
  <si>
    <t xml:space="preserve">POL 156</t>
  </si>
  <si>
    <t xml:space="preserve">PERI</t>
  </si>
  <si>
    <t xml:space="preserve">Maciej Wasilewski</t>
  </si>
  <si>
    <t xml:space="preserve">POL 200</t>
  </si>
  <si>
    <t xml:space="preserve">BRUNSWICK</t>
  </si>
  <si>
    <t xml:space="preserve">Piotr Ossowski</t>
  </si>
  <si>
    <t xml:space="preserve">POL 710</t>
  </si>
  <si>
    <t xml:space="preserve">ECO-TECH</t>
  </si>
  <si>
    <t xml:space="preserve">Daniel Krzyżewski</t>
  </si>
  <si>
    <t xml:space="preserve">SW 2152</t>
  </si>
  <si>
    <t xml:space="preserve">data :</t>
  </si>
  <si>
    <t xml:space="preserve">wyścigi</t>
  </si>
  <si>
    <t xml:space="preserve">m-ce</t>
  </si>
  <si>
    <t xml:space="preserve">nr na żaglu</t>
  </si>
  <si>
    <t xml:space="preserve">nr startowy</t>
  </si>
  <si>
    <t xml:space="preserve">nazwa jachtu</t>
  </si>
  <si>
    <t xml:space="preserve">II</t>
  </si>
  <si>
    <t xml:space="preserve">III</t>
  </si>
  <si>
    <t xml:space="preserve">IV</t>
  </si>
  <si>
    <t xml:space="preserve">V</t>
  </si>
  <si>
    <t xml:space="preserve">VI</t>
  </si>
  <si>
    <t xml:space="preserve">VII</t>
  </si>
  <si>
    <t xml:space="preserve">VIII</t>
  </si>
  <si>
    <t xml:space="preserve">IX</t>
  </si>
  <si>
    <t xml:space="preserve">∑</t>
  </si>
  <si>
    <t xml:space="preserve">lp</t>
  </si>
  <si>
    <t xml:space="preserve">2*</t>
  </si>
  <si>
    <t xml:space="preserve">4*</t>
  </si>
  <si>
    <t xml:space="preserve">DSQ, OCS, DNF, DNC, DNS, DNE, RET, BFD = </t>
  </si>
  <si>
    <t xml:space="preserve">Sędzia Główny</t>
  </si>
  <si>
    <t xml:space="preserve">Jarek Bazylko</t>
  </si>
  <si>
    <t xml:space="preserve">3*</t>
  </si>
  <si>
    <t xml:space="preserve">5*</t>
  </si>
  <si>
    <t xml:space="preserve">DNF*</t>
  </si>
  <si>
    <t xml:space="preserve">DNF</t>
  </si>
  <si>
    <t xml:space="preserve">1*</t>
  </si>
  <si>
    <t xml:space="preserve">DNS*</t>
  </si>
  <si>
    <t xml:space="preserve">DNC</t>
  </si>
  <si>
    <t xml:space="preserve">Formuła pomiarowa 2013</t>
  </si>
  <si>
    <t xml:space="preserve">UWAGA : nie przeprowadzać żadnych działań na polach oznaczonych kolorem czerwonym</t>
  </si>
  <si>
    <t xml:space="preserve">L (m)</t>
  </si>
  <si>
    <r>
      <rPr>
        <b val="true"/>
        <sz val="14"/>
        <rFont val="Arial CE"/>
        <family val="2"/>
        <charset val="238"/>
      </rPr>
      <t xml:space="preserve">Sn (m</t>
    </r>
    <r>
      <rPr>
        <b val="true"/>
        <vertAlign val="superscript"/>
        <sz val="14"/>
        <rFont val="Arial CE"/>
        <family val="2"/>
        <charset val="238"/>
      </rPr>
      <t xml:space="preserve">2</t>
    </r>
    <r>
      <rPr>
        <b val="true"/>
        <sz val="14"/>
        <rFont val="Arial CE"/>
        <family val="2"/>
        <charset val="238"/>
      </rPr>
      <t xml:space="preserve">)</t>
    </r>
  </si>
  <si>
    <t xml:space="preserve">Sg (m2)</t>
  </si>
  <si>
    <t xml:space="preserve">Ss (m2)</t>
  </si>
  <si>
    <t xml:space="preserve">S </t>
  </si>
  <si>
    <t xml:space="preserve">M (t)</t>
  </si>
  <si>
    <t xml:space="preserve">D</t>
  </si>
  <si>
    <t xml:space="preserve">Vp</t>
  </si>
  <si>
    <t xml:space="preserve">Pw       (-)</t>
  </si>
  <si>
    <t xml:space="preserve">Pz     0,5</t>
  </si>
  <si>
    <t xml:space="preserve">Pż         1</t>
  </si>
  <si>
    <t xml:space="preserve">Pt          3</t>
  </si>
  <si>
    <t xml:space="preserve">Pb         0,5</t>
  </si>
  <si>
    <t xml:space="preserve">Ś.st       -1,5</t>
  </si>
  <si>
    <t xml:space="preserve">Ś.sk       -0,5</t>
  </si>
  <si>
    <t xml:space="preserve">Pk          -0,25</t>
  </si>
  <si>
    <t xml:space="preserve">suma poprawek %</t>
  </si>
  <si>
    <t xml:space="preserve">Vi</t>
  </si>
  <si>
    <t xml:space="preserve">Andromede</t>
  </si>
  <si>
    <t xml:space="preserve">antares</t>
  </si>
  <si>
    <t xml:space="preserve">antila</t>
  </si>
  <si>
    <t xml:space="preserve">Aplauz</t>
  </si>
  <si>
    <t xml:space="preserve">Aquatic</t>
  </si>
  <si>
    <t xml:space="preserve">Bajobongo</t>
  </si>
  <si>
    <t xml:space="preserve">Bawaria Slatina</t>
  </si>
  <si>
    <t xml:space="preserve">Bączek</t>
  </si>
  <si>
    <t xml:space="preserve">Biały Kruk Focus 750</t>
  </si>
  <si>
    <t xml:space="preserve">Biegnąca po Falach (Tango 730 S)</t>
  </si>
  <si>
    <t xml:space="preserve">Biegnący po falach</t>
  </si>
  <si>
    <t xml:space="preserve">bi-es</t>
  </si>
  <si>
    <t xml:space="preserve">bingo</t>
  </si>
  <si>
    <t xml:space="preserve">Black &amp; WHITE</t>
  </si>
  <si>
    <t xml:space="preserve">bolero</t>
  </si>
  <si>
    <t xml:space="preserve">Bomaryst</t>
  </si>
  <si>
    <t xml:space="preserve">buziaczek</t>
  </si>
  <si>
    <t xml:space="preserve">Casjope</t>
  </si>
  <si>
    <t xml:space="preserve">cherry lady 2</t>
  </si>
  <si>
    <t xml:space="preserve">Dreamer</t>
  </si>
  <si>
    <t xml:space="preserve">Druga Łajba</t>
  </si>
  <si>
    <t xml:space="preserve">Dżygit</t>
  </si>
  <si>
    <t xml:space="preserve">Elcom</t>
  </si>
  <si>
    <t xml:space="preserve">Fen</t>
  </si>
  <si>
    <t xml:space="preserve">GIBLI</t>
  </si>
  <si>
    <t xml:space="preserve">Ho Ho San</t>
  </si>
  <si>
    <t xml:space="preserve">Huzar 28 (Kozakiewicz)</t>
  </si>
  <si>
    <t xml:space="preserve">Janette</t>
  </si>
  <si>
    <t xml:space="preserve">JES</t>
  </si>
  <si>
    <t xml:space="preserve">Jollkrrojca</t>
  </si>
  <si>
    <t xml:space="preserve">Józek Bimber</t>
  </si>
  <si>
    <t xml:space="preserve">Krak 22</t>
  </si>
  <si>
    <t xml:space="preserve">Latający Holender (z 1 refem)</t>
  </si>
  <si>
    <t xml:space="preserve">Legenda</t>
  </si>
  <si>
    <t xml:space="preserve">lida</t>
  </si>
  <si>
    <t xml:space="preserve">Maja</t>
  </si>
  <si>
    <t xml:space="preserve">maribo</t>
  </si>
  <si>
    <t xml:space="preserve">Mazurek</t>
  </si>
  <si>
    <t xml:space="preserve">Metanoja (Sportina 620)</t>
  </si>
  <si>
    <t xml:space="preserve">Micro Rykoszet</t>
  </si>
  <si>
    <t xml:space="preserve">MK Cafe</t>
  </si>
  <si>
    <t xml:space="preserve">Ogień</t>
  </si>
  <si>
    <t xml:space="preserve">oiler</t>
  </si>
  <si>
    <t xml:space="preserve">POL10100</t>
  </si>
  <si>
    <t xml:space="preserve">Rafa 2</t>
  </si>
  <si>
    <t xml:space="preserve">Santana</t>
  </si>
  <si>
    <t xml:space="preserve">Seniorita</t>
  </si>
  <si>
    <t xml:space="preserve">Sonar</t>
  </si>
  <si>
    <t xml:space="preserve">Sosna (Olsztyn)</t>
  </si>
  <si>
    <t xml:space="preserve">S-wing</t>
  </si>
  <si>
    <t xml:space="preserve">Szybka Baśka</t>
  </si>
  <si>
    <t xml:space="preserve">Tango 730 Stonoga</t>
  </si>
  <si>
    <t xml:space="preserve">Tequila</t>
  </si>
  <si>
    <t xml:space="preserve">Vento</t>
  </si>
  <si>
    <t xml:space="preserve">Venus z szybrem</t>
  </si>
  <si>
    <t xml:space="preserve">Volwo Ocean Race</t>
  </si>
  <si>
    <t xml:space="preserve">Weekender</t>
  </si>
  <si>
    <t xml:space="preserve">Zagadka</t>
  </si>
  <si>
    <t xml:space="preserve">Zalewo</t>
  </si>
  <si>
    <t xml:space="preserve">Zalewo T2?</t>
  </si>
  <si>
    <t xml:space="preserve">Żyleta</t>
  </si>
  <si>
    <t xml:space="preserve">Zacapa</t>
  </si>
  <si>
    <t xml:space="preserve">Salamander</t>
  </si>
  <si>
    <t xml:space="preserve">Maxus 22 (Wiktor)</t>
  </si>
  <si>
    <t xml:space="preserve">SEN 749</t>
  </si>
  <si>
    <t xml:space="preserve">Korsarz (Storm 22)</t>
  </si>
  <si>
    <t xml:space="preserve">Musahi (Janmor 28)</t>
  </si>
  <si>
    <t xml:space="preserve">StudioLine (Saturn 23 GT)</t>
  </si>
  <si>
    <t xml:space="preserve">Nella 3 (VIVA 700)</t>
  </si>
  <si>
    <t xml:space="preserve">Gamma (Micro POLO)</t>
  </si>
  <si>
    <t xml:space="preserve">Bosun</t>
  </si>
  <si>
    <t xml:space="preserve">Rafa Storm</t>
  </si>
  <si>
    <t xml:space="preserve">Protokół pomiarów żagli wg formuły pomiarowej PZŻ 2007</t>
  </si>
  <si>
    <t xml:space="preserve">(nazwa regat,termin, miejsce)</t>
  </si>
  <si>
    <t xml:space="preserve">Pwierzchnia pomiarowa grota SMGV =P*(HP+(2*MGT)+(3*MGU)+(4*MGM)+(4*MGL)+(2*AE)/16 ;   powierzchnia pomiarowa foka SMF=0,5*JL*LP</t>
  </si>
  <si>
    <t xml:space="preserve">Powirzchnia pomiarowa genakera = 0,75*(SL1+SL2) /2 *(SMG+SF) /2;  powierzchnia pomiarowa spinakera SMS=0,82*SL*(SMG+SF) /2</t>
  </si>
  <si>
    <t xml:space="preserve">jacht</t>
  </si>
  <si>
    <t xml:space="preserve">podpis przedsta-</t>
  </si>
  <si>
    <t xml:space="preserve">Grot (SMGV)</t>
  </si>
  <si>
    <t xml:space="preserve">Fok (SMF)</t>
  </si>
  <si>
    <t xml:space="preserve">Razem</t>
  </si>
  <si>
    <t xml:space="preserve">Genaker(SB)/spinaker (SMS)</t>
  </si>
  <si>
    <t xml:space="preserve">wiciela jachtu</t>
  </si>
  <si>
    <t xml:space="preserve">P</t>
  </si>
  <si>
    <t xml:space="preserve">HB</t>
  </si>
  <si>
    <t xml:space="preserve">MGT</t>
  </si>
  <si>
    <t xml:space="preserve">MGU</t>
  </si>
  <si>
    <t xml:space="preserve">MGM</t>
  </si>
  <si>
    <t xml:space="preserve">MGL</t>
  </si>
  <si>
    <t xml:space="preserve">AE</t>
  </si>
  <si>
    <t xml:space="preserve">SMGV</t>
  </si>
  <si>
    <t xml:space="preserve">JL</t>
  </si>
  <si>
    <t xml:space="preserve">LP</t>
  </si>
  <si>
    <t xml:space="preserve">SMF</t>
  </si>
  <si>
    <t xml:space="preserve">Grot+fok</t>
  </si>
  <si>
    <t xml:space="preserve">SL 1</t>
  </si>
  <si>
    <t xml:space="preserve">SL 2</t>
  </si>
  <si>
    <t xml:space="preserve">SL</t>
  </si>
  <si>
    <t xml:space="preserve">SMG</t>
  </si>
  <si>
    <t xml:space="preserve">SF</t>
  </si>
  <si>
    <t xml:space="preserve">SB</t>
  </si>
  <si>
    <t xml:space="preserve">SMS</t>
  </si>
  <si>
    <t xml:space="preserve">VC1708</t>
  </si>
  <si>
    <t xml:space="preserve">PZP015</t>
  </si>
  <si>
    <t xml:space="preserve">POL7599</t>
  </si>
  <si>
    <t xml:space="preserve">PZN034</t>
  </si>
  <si>
    <t xml:space="preserve">POL10001</t>
  </si>
  <si>
    <t xml:space="preserve">CK</t>
  </si>
  <si>
    <t xml:space="preserve">Nikita</t>
  </si>
  <si>
    <t xml:space="preserve">Shrek</t>
  </si>
  <si>
    <t xml:space="preserve">Bi-es</t>
  </si>
  <si>
    <t xml:space="preserve">Bingo</t>
  </si>
  <si>
    <t xml:space="preserve">Sosna</t>
  </si>
  <si>
    <t xml:space="preserve">Huzar 28</t>
  </si>
  <si>
    <t xml:space="preserve">D24</t>
  </si>
  <si>
    <t xml:space="preserve">D 29</t>
  </si>
  <si>
    <t xml:space="preserve">membrana</t>
  </si>
  <si>
    <t xml:space="preserve">normal</t>
  </si>
  <si>
    <t xml:space="preserve">Phobos 22 /Ejsmont</t>
  </si>
  <si>
    <t xml:space="preserve">grot</t>
  </si>
  <si>
    <t xml:space="preserve">fok</t>
  </si>
  <si>
    <t xml:space="preserve">genua</t>
  </si>
  <si>
    <t xml:space="preserve">LEGENDA</t>
  </si>
  <si>
    <t xml:space="preserve">fok 1</t>
  </si>
  <si>
    <t xml:space="preserve">fok 2</t>
  </si>
  <si>
    <t xml:space="preserve">Biały Kruk</t>
  </si>
  <si>
    <t xml:space="preserve">Maxus 22</t>
  </si>
  <si>
    <t xml:space="preserve">Czupurek</t>
  </si>
  <si>
    <t xml:space="preserve">Narwal 900</t>
  </si>
  <si>
    <t xml:space="preserve">mierniczy PZŻ ____________________________________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</si>
</sst>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&quot;data: &quot;YYYY/MM/DD&quot;  godz.: &quot;HH:MM"/>
    <numFmt numFmtId="167" formatCode="YYYY/MM/DD&quot;   godz.: &quot;HH:MM"/>
    <numFmt numFmtId="168" formatCode="#,##0&quot; pkt&quot;."/>
  </numFmts>
  <fonts count="17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8"/>
      <color rgb="FF000000"/>
      <name val="Calibri"/>
      <family val="2"/>
      <charset val="238"/>
    </font>
    <font>
      <b val="true"/>
      <sz val="18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11"/>
      <color rgb="FF000000"/>
      <name val="Calibri"/>
      <family val="0"/>
      <charset val="1"/>
    </font>
    <font>
      <b val="true"/>
      <sz val="11"/>
      <color rgb="FF000000"/>
      <name val="Calibri"/>
      <family val="0"/>
      <charset val="1"/>
    </font>
    <font>
      <sz val="14"/>
      <name val="Arial CE"/>
      <family val="2"/>
      <charset val="238"/>
    </font>
    <font>
      <b val="true"/>
      <sz val="14"/>
      <name val="Arial CE"/>
      <family val="2"/>
      <charset val="238"/>
    </font>
    <font>
      <sz val="14"/>
      <color rgb="FFFF0000"/>
      <name val="Arial CE"/>
      <family val="2"/>
      <charset val="238"/>
    </font>
    <font>
      <b val="true"/>
      <vertAlign val="superscript"/>
      <sz val="14"/>
      <name val="Arial CE"/>
      <family val="2"/>
      <charset val="238"/>
    </font>
    <font>
      <b val="true"/>
      <sz val="12"/>
      <name val="Times New Roman"/>
      <family val="1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0000"/>
        <bgColor rgb="FF993300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0" fillId="0" borderId="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5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5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0" fillId="3" borderId="5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3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1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3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2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Tabela1" displayName="Tabela1" ref="B5:Q9" headerRowCount="1" totalsRowCount="0" totalsRowShown="0">
  <tableColumns count="16">
    <tableColumn id="1" name="m-ce"/>
    <tableColumn id="2" name="sternik"/>
    <tableColumn id="3" name="nr na żaglu"/>
    <tableColumn id="4" name="nr startowy"/>
    <tableColumn id="5" name="nazwa jachtu"/>
    <tableColumn id="6" name="I"/>
    <tableColumn id="7" name="II"/>
    <tableColumn id="8" name="III"/>
    <tableColumn id="9" name="IV"/>
    <tableColumn id="10" name="V"/>
    <tableColumn id="11" name="VI"/>
    <tableColumn id="12" name="VII"/>
    <tableColumn id="13" name="VIII"/>
    <tableColumn id="14" name="IX"/>
    <tableColumn id="15" name="∑"/>
    <tableColumn id="16" name="lp"/>
  </tableColumns>
</table>
</file>

<file path=xl/tables/table10.xml><?xml version="1.0" encoding="utf-8"?>
<table xmlns="http://schemas.openxmlformats.org/spreadsheetml/2006/main" id="10" name="Tabela88" displayName="Tabela88" ref="B34:F39" headerRowCount="1" totalsRowCount="0" totalsRowShown="0">
  <tableColumns count="5">
    <tableColumn id="1" name="lp."/>
    <tableColumn id="2" name="sternik"/>
    <tableColumn id="3" name="nr_na_żaglu"/>
    <tableColumn id="4" name="nr_startowy"/>
    <tableColumn id="5" name="nazwa_jachtu"/>
  </tableColumns>
</table>
</file>

<file path=xl/tables/table2.xml><?xml version="1.0" encoding="utf-8"?>
<table xmlns="http://schemas.openxmlformats.org/spreadsheetml/2006/main" id="2" name="Tabela2" displayName="Tabela2" ref="B5:Q10" headerRowCount="1" totalsRowCount="0" totalsRowShown="0">
  <tableColumns count="16">
    <tableColumn id="1" name="m-ce"/>
    <tableColumn id="2" name="sternik"/>
    <tableColumn id="3" name="nr na żaglu"/>
    <tableColumn id="4" name="nr startowy"/>
    <tableColumn id="5" name="nazwa jachtu"/>
    <tableColumn id="6" name="I"/>
    <tableColumn id="7" name="II"/>
    <tableColumn id="8" name="III"/>
    <tableColumn id="9" name="IV"/>
    <tableColumn id="10" name="V"/>
    <tableColumn id="11" name="VI"/>
    <tableColumn id="12" name="VII"/>
    <tableColumn id="13" name="VIII"/>
    <tableColumn id="14" name="IX"/>
    <tableColumn id="15" name="∑"/>
    <tableColumn id="16" name="lp."/>
  </tableColumns>
</table>
</file>

<file path=xl/tables/table3.xml><?xml version="1.0" encoding="utf-8"?>
<table xmlns="http://schemas.openxmlformats.org/spreadsheetml/2006/main" id="3" name="Tabela3" displayName="Tabela3" ref="B5:Q9" headerRowCount="1" totalsRowCount="0" totalsRowShown="0">
  <tableColumns count="16">
    <tableColumn id="1" name="m-ce"/>
    <tableColumn id="2" name="sternik"/>
    <tableColumn id="3" name="nr na żaglu"/>
    <tableColumn id="4" name="nr startowy"/>
    <tableColumn id="5" name="nazwa jachtu"/>
    <tableColumn id="6" name="I"/>
    <tableColumn id="7" name="II"/>
    <tableColumn id="8" name="III"/>
    <tableColumn id="9" name="IV"/>
    <tableColumn id="10" name="V"/>
    <tableColumn id="11" name="VI"/>
    <tableColumn id="12" name="VII"/>
    <tableColumn id="13" name="VIII"/>
    <tableColumn id="14" name="IX"/>
    <tableColumn id="15" name="∑"/>
    <tableColumn id="16" name="lp."/>
  </tableColumns>
</table>
</file>

<file path=xl/tables/table4.xml><?xml version="1.0" encoding="utf-8"?>
<table xmlns="http://schemas.openxmlformats.org/spreadsheetml/2006/main" id="4" name="Tabela313" displayName="Tabela313" ref="A5:P10" headerRowCount="1" totalsRowCount="0" totalsRowShown="0">
  <tableColumns count="16">
    <tableColumn id="1" name="m-ce"/>
    <tableColumn id="2" name="sternik"/>
    <tableColumn id="3" name="nr na żaglu"/>
    <tableColumn id="4" name="nr startowy"/>
    <tableColumn id="5" name="nazwa jachtu"/>
    <tableColumn id="6" name="I"/>
    <tableColumn id="7" name="II"/>
    <tableColumn id="8" name="III"/>
    <tableColumn id="9" name="IV"/>
    <tableColumn id="10" name="V"/>
    <tableColumn id="11" name="VI"/>
    <tableColumn id="12" name="VII"/>
    <tableColumn id="13" name="VIII"/>
    <tableColumn id="14" name="IX"/>
    <tableColumn id="15" name="∑"/>
    <tableColumn id="16" name="lp."/>
  </tableColumns>
</table>
</file>

<file path=xl/tables/table5.xml><?xml version="1.0" encoding="utf-8"?>
<table xmlns="http://schemas.openxmlformats.org/spreadsheetml/2006/main" id="5" name="Tabela4" displayName="Tabela4" ref="B5:Q9" headerRowCount="1" totalsRowCount="0" totalsRowShown="0">
  <tableColumns count="16">
    <tableColumn id="1" name="m-ce"/>
    <tableColumn id="2" name="sternik"/>
    <tableColumn id="3" name="nr na żaglu"/>
    <tableColumn id="4" name="nr startowy"/>
    <tableColumn id="5" name="nazwa jachtu"/>
    <tableColumn id="6" name="I"/>
    <tableColumn id="7" name="II"/>
    <tableColumn id="8" name="III"/>
    <tableColumn id="9" name="IV"/>
    <tableColumn id="10" name="V"/>
    <tableColumn id="11" name="VI"/>
    <tableColumn id="12" name="VII"/>
    <tableColumn id="13" name="VIII"/>
    <tableColumn id="14" name="IX"/>
    <tableColumn id="15" name="∑"/>
    <tableColumn id="16" name="lp."/>
  </tableColumns>
</table>
</file>

<file path=xl/tables/table6.xml><?xml version="1.0" encoding="utf-8"?>
<table xmlns="http://schemas.openxmlformats.org/spreadsheetml/2006/main" id="6" name="Tabela5" displayName="Tabela5" ref="B5:F9" headerRowCount="1" totalsRowCount="0" totalsRowShown="0">
  <tableColumns count="5">
    <tableColumn id="1" name="lp."/>
    <tableColumn id="2" name="sternik"/>
    <tableColumn id="3" name="nr_na_żaglu"/>
    <tableColumn id="4" name="nr_startowy"/>
    <tableColumn id="5" name="nazwa_jachtu"/>
  </tableColumns>
</table>
</file>

<file path=xl/tables/table7.xml><?xml version="1.0" encoding="utf-8"?>
<table xmlns="http://schemas.openxmlformats.org/spreadsheetml/2006/main" id="7" name="Tabela6" displayName="Tabela6" ref="B12:F17" headerRowCount="1" totalsRowCount="0" totalsRowShown="0">
  <tableColumns count="5">
    <tableColumn id="1" name="lp."/>
    <tableColumn id="2" name="sternik"/>
    <tableColumn id="3" name="nr_na_żaglu"/>
    <tableColumn id="4" name="nr_startowy"/>
    <tableColumn id="5" name="nazwa_jachtu"/>
  </tableColumns>
</table>
</file>

<file path=xl/tables/table8.xml><?xml version="1.0" encoding="utf-8"?>
<table xmlns="http://schemas.openxmlformats.org/spreadsheetml/2006/main" id="8" name="Tabela7" displayName="Tabela7" ref="B20:F24" headerRowCount="1" totalsRowCount="0" totalsRowShown="0">
  <tableColumns count="5">
    <tableColumn id="1" name="lp."/>
    <tableColumn id="2" name="sternik"/>
    <tableColumn id="3" name="nr_na_żaglu"/>
    <tableColumn id="4" name="nr_startowy"/>
    <tableColumn id="5" name="nazwa_jachtu"/>
  </tableColumns>
</table>
</file>

<file path=xl/tables/table9.xml><?xml version="1.0" encoding="utf-8"?>
<table xmlns="http://schemas.openxmlformats.org/spreadsheetml/2006/main" id="9" name="Tabela8" displayName="Tabela8" ref="B27:F31" headerRowCount="1" totalsRowCount="0" totalsRowShown="0">
  <tableColumns count="5">
    <tableColumn id="1" name="lp."/>
    <tableColumn id="2" name="sternik"/>
    <tableColumn id="3" name="nr_na_żaglu"/>
    <tableColumn id="4" name="nr_startowy"/>
    <tableColumn id="5" name="nazwa_jachtu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6.xml"/><Relationship Id="rId2" Type="http://schemas.openxmlformats.org/officeDocument/2006/relationships/table" Target="../tables/table7.xml"/><Relationship Id="rId3" Type="http://schemas.openxmlformats.org/officeDocument/2006/relationships/table" Target="../tables/table8.xml"/><Relationship Id="rId4" Type="http://schemas.openxmlformats.org/officeDocument/2006/relationships/table" Target="../tables/table9.xml"/><Relationship Id="rId5" Type="http://schemas.openxmlformats.org/officeDocument/2006/relationships/table" Target="../tables/table10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table" Target="../tables/table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table" Target="../tables/table3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table" Target="../tables/table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table" Target="../tables/table4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F3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2" activeCellId="0" sqref="G12"/>
    </sheetView>
  </sheetViews>
  <sheetFormatPr defaultRowHeight="15"/>
  <cols>
    <col collapsed="false" hidden="false" max="1" min="1" style="0" width="8.23469387755102"/>
    <col collapsed="false" hidden="false" max="2" min="2" style="1" width="7.96428571428571"/>
    <col collapsed="false" hidden="false" max="3" min="3" style="2" width="26.3214285714286"/>
    <col collapsed="false" hidden="false" max="4" min="4" style="3" width="13.9030612244898"/>
    <col collapsed="false" hidden="false" max="5" min="5" style="1" width="12.8265306122449"/>
    <col collapsed="false" hidden="false" max="6" min="6" style="1" width="37.3928571428571"/>
    <col collapsed="false" hidden="false" max="1025" min="7" style="0" width="8.23469387755102"/>
  </cols>
  <sheetData>
    <row r="1" customFormat="false" ht="23.25" hidden="false" customHeight="false" outlineLevel="0" collapsed="false">
      <c r="B1" s="4" t="s">
        <v>0</v>
      </c>
      <c r="C1" s="4"/>
      <c r="D1" s="4"/>
      <c r="E1" s="4"/>
      <c r="F1" s="4"/>
    </row>
    <row r="2" customFormat="false" ht="5.25" hidden="false" customHeight="true" outlineLevel="0" collapsed="false"/>
    <row r="3" customFormat="false" ht="32.25" hidden="false" customHeight="true" outlineLevel="0" collapsed="false">
      <c r="B3" s="5" t="s">
        <v>1</v>
      </c>
      <c r="C3" s="5"/>
      <c r="D3" s="5"/>
      <c r="E3" s="5"/>
      <c r="F3" s="5"/>
    </row>
    <row r="4" customFormat="false" ht="15" hidden="false" customHeight="true" outlineLevel="0" collapsed="false">
      <c r="B4" s="6" t="s">
        <v>2</v>
      </c>
      <c r="E4" s="7" t="n">
        <f aca="true">NOW()</f>
        <v>43688.6025322222</v>
      </c>
      <c r="F4" s="7"/>
    </row>
    <row r="5" customFormat="false" ht="15" hidden="false" customHeight="false" outlineLevel="0" collapsed="false">
      <c r="B5" s="8" t="s">
        <v>3</v>
      </c>
      <c r="C5" s="9" t="s">
        <v>4</v>
      </c>
      <c r="D5" s="10" t="s">
        <v>5</v>
      </c>
      <c r="E5" s="9" t="s">
        <v>6</v>
      </c>
      <c r="F5" s="9" t="s">
        <v>7</v>
      </c>
    </row>
    <row r="6" customFormat="false" ht="15" hidden="false" customHeight="false" outlineLevel="0" collapsed="false">
      <c r="B6" s="11" t="n">
        <v>1</v>
      </c>
      <c r="C6" s="12" t="s">
        <v>8</v>
      </c>
      <c r="D6" s="13" t="s">
        <v>9</v>
      </c>
      <c r="E6" s="14"/>
      <c r="F6" s="15" t="s">
        <v>10</v>
      </c>
    </row>
    <row r="7" customFormat="false" ht="15" hidden="false" customHeight="false" outlineLevel="0" collapsed="false">
      <c r="B7" s="11" t="n">
        <v>2</v>
      </c>
      <c r="C7" s="12" t="s">
        <v>11</v>
      </c>
      <c r="D7" s="13"/>
      <c r="E7" s="14"/>
      <c r="F7" s="15" t="s">
        <v>12</v>
      </c>
    </row>
    <row r="8" customFormat="false" ht="15" hidden="false" customHeight="false" outlineLevel="0" collapsed="false">
      <c r="B8" s="11" t="n">
        <v>3</v>
      </c>
      <c r="C8" s="12" t="s">
        <v>13</v>
      </c>
      <c r="D8" s="13" t="s">
        <v>14</v>
      </c>
      <c r="E8" s="14"/>
      <c r="F8" s="15" t="s">
        <v>15</v>
      </c>
    </row>
    <row r="9" customFormat="false" ht="15" hidden="false" customHeight="false" outlineLevel="0" collapsed="false">
      <c r="B9" s="11" t="n">
        <v>4</v>
      </c>
      <c r="C9" s="12" t="s">
        <v>16</v>
      </c>
      <c r="D9" s="13" t="s">
        <v>17</v>
      </c>
      <c r="E9" s="14"/>
      <c r="F9" s="15" t="s">
        <v>18</v>
      </c>
    </row>
    <row r="10" customFormat="false" ht="15" hidden="false" customHeight="false" outlineLevel="0" collapsed="false">
      <c r="E10" s="16"/>
      <c r="F10" s="16"/>
    </row>
    <row r="11" customFormat="false" ht="15" hidden="false" customHeight="false" outlineLevel="0" collapsed="false">
      <c r="B11" s="6" t="s">
        <v>19</v>
      </c>
      <c r="E11" s="7" t="n">
        <f aca="true">NOW()</f>
        <v>43688.6025322222</v>
      </c>
      <c r="F11" s="7"/>
    </row>
    <row r="12" customFormat="false" ht="15" hidden="false" customHeight="false" outlineLevel="0" collapsed="false">
      <c r="B12" s="8" t="s">
        <v>3</v>
      </c>
      <c r="C12" s="9" t="s">
        <v>4</v>
      </c>
      <c r="D12" s="10" t="s">
        <v>5</v>
      </c>
      <c r="E12" s="9" t="s">
        <v>6</v>
      </c>
      <c r="F12" s="9" t="s">
        <v>7</v>
      </c>
    </row>
    <row r="13" customFormat="false" ht="15" hidden="false" customHeight="false" outlineLevel="0" collapsed="false">
      <c r="B13" s="11" t="n">
        <v>1</v>
      </c>
      <c r="C13" s="12" t="s">
        <v>20</v>
      </c>
      <c r="D13" s="13" t="s">
        <v>21</v>
      </c>
      <c r="E13" s="14"/>
      <c r="F13" s="15" t="s">
        <v>22</v>
      </c>
    </row>
    <row r="14" customFormat="false" ht="15" hidden="false" customHeight="false" outlineLevel="0" collapsed="false">
      <c r="B14" s="11" t="n">
        <v>2</v>
      </c>
      <c r="C14" s="12" t="s">
        <v>23</v>
      </c>
      <c r="D14" s="13"/>
      <c r="E14" s="14" t="s">
        <v>24</v>
      </c>
      <c r="F14" s="15" t="s">
        <v>25</v>
      </c>
    </row>
    <row r="15" customFormat="false" ht="15" hidden="false" customHeight="false" outlineLevel="0" collapsed="false">
      <c r="B15" s="11" t="n">
        <v>3</v>
      </c>
      <c r="C15" s="12" t="s">
        <v>26</v>
      </c>
      <c r="D15" s="13"/>
      <c r="E15" s="14"/>
      <c r="F15" s="15" t="s">
        <v>27</v>
      </c>
    </row>
    <row r="16" customFormat="false" ht="15" hidden="false" customHeight="false" outlineLevel="0" collapsed="false">
      <c r="B16" s="11" t="n">
        <v>4</v>
      </c>
      <c r="C16" s="17" t="s">
        <v>28</v>
      </c>
      <c r="D16" s="18"/>
      <c r="E16" s="19"/>
      <c r="F16" s="11" t="s">
        <v>29</v>
      </c>
    </row>
    <row r="17" customFormat="false" ht="15" hidden="false" customHeight="false" outlineLevel="0" collapsed="false">
      <c r="B17" s="11" t="n">
        <v>5</v>
      </c>
      <c r="C17" s="12" t="s">
        <v>30</v>
      </c>
      <c r="D17" s="13" t="s">
        <v>31</v>
      </c>
      <c r="E17" s="14"/>
      <c r="F17" s="15" t="s">
        <v>32</v>
      </c>
    </row>
    <row r="19" customFormat="false" ht="15" hidden="false" customHeight="false" outlineLevel="0" collapsed="false">
      <c r="B19" s="6" t="s">
        <v>33</v>
      </c>
      <c r="E19" s="7" t="n">
        <f aca="true">NOW()</f>
        <v>43688.6025322222</v>
      </c>
      <c r="F19" s="7"/>
    </row>
    <row r="20" customFormat="false" ht="15" hidden="false" customHeight="false" outlineLevel="0" collapsed="false">
      <c r="B20" s="8" t="s">
        <v>3</v>
      </c>
      <c r="C20" s="9" t="s">
        <v>4</v>
      </c>
      <c r="D20" s="10" t="s">
        <v>5</v>
      </c>
      <c r="E20" s="9" t="s">
        <v>6</v>
      </c>
      <c r="F20" s="9" t="s">
        <v>7</v>
      </c>
    </row>
    <row r="21" customFormat="false" ht="15" hidden="false" customHeight="false" outlineLevel="0" collapsed="false">
      <c r="B21" s="11" t="n">
        <v>1</v>
      </c>
      <c r="C21" s="12" t="s">
        <v>34</v>
      </c>
      <c r="D21" s="13"/>
      <c r="E21" s="14"/>
      <c r="F21" s="15" t="s">
        <v>35</v>
      </c>
    </row>
    <row r="22" customFormat="false" ht="15" hidden="false" customHeight="false" outlineLevel="0" collapsed="false">
      <c r="B22" s="11" t="n">
        <v>2</v>
      </c>
      <c r="C22" s="12" t="s">
        <v>36</v>
      </c>
      <c r="D22" s="13" t="s">
        <v>37</v>
      </c>
      <c r="E22" s="14"/>
      <c r="F22" s="15" t="s">
        <v>38</v>
      </c>
    </row>
    <row r="23" customFormat="false" ht="15" hidden="false" customHeight="false" outlineLevel="0" collapsed="false">
      <c r="B23" s="11" t="n">
        <v>3</v>
      </c>
      <c r="C23" s="12" t="s">
        <v>39</v>
      </c>
      <c r="D23" s="13" t="s">
        <v>40</v>
      </c>
      <c r="E23" s="14"/>
      <c r="F23" s="15" t="s">
        <v>41</v>
      </c>
    </row>
    <row r="24" customFormat="false" ht="15" hidden="false" customHeight="false" outlineLevel="0" collapsed="false">
      <c r="B24" s="11" t="n">
        <v>4</v>
      </c>
      <c r="C24" s="12" t="s">
        <v>42</v>
      </c>
      <c r="D24" s="13" t="s">
        <v>43</v>
      </c>
      <c r="E24" s="14"/>
      <c r="F24" s="15" t="s">
        <v>41</v>
      </c>
    </row>
    <row r="26" customFormat="false" ht="15" hidden="false" customHeight="false" outlineLevel="0" collapsed="false">
      <c r="B26" s="6" t="s">
        <v>44</v>
      </c>
      <c r="E26" s="7" t="n">
        <f aca="true">NOW()</f>
        <v>43688.6025322222</v>
      </c>
      <c r="F26" s="7"/>
    </row>
    <row r="27" customFormat="false" ht="15" hidden="false" customHeight="false" outlineLevel="0" collapsed="false">
      <c r="B27" s="8" t="s">
        <v>3</v>
      </c>
      <c r="C27" s="9" t="s">
        <v>4</v>
      </c>
      <c r="D27" s="10" t="s">
        <v>5</v>
      </c>
      <c r="E27" s="9" t="s">
        <v>6</v>
      </c>
      <c r="F27" s="9" t="s">
        <v>7</v>
      </c>
    </row>
    <row r="28" customFormat="false" ht="15" hidden="false" customHeight="false" outlineLevel="0" collapsed="false">
      <c r="B28" s="11" t="n">
        <v>1</v>
      </c>
      <c r="C28" s="12" t="s">
        <v>45</v>
      </c>
      <c r="D28" s="13" t="s">
        <v>46</v>
      </c>
      <c r="E28" s="15"/>
      <c r="F28" s="15" t="s">
        <v>47</v>
      </c>
    </row>
    <row r="29" customFormat="false" ht="15" hidden="false" customHeight="false" outlineLevel="0" collapsed="false">
      <c r="B29" s="11" t="n">
        <v>2</v>
      </c>
      <c r="C29" s="12" t="s">
        <v>48</v>
      </c>
      <c r="D29" s="13" t="s">
        <v>49</v>
      </c>
      <c r="E29" s="15"/>
      <c r="F29" s="15"/>
    </row>
    <row r="30" customFormat="false" ht="15" hidden="false" customHeight="false" outlineLevel="0" collapsed="false">
      <c r="B30" s="11" t="n">
        <v>3</v>
      </c>
      <c r="C30" s="12" t="s">
        <v>50</v>
      </c>
      <c r="D30" s="13" t="s">
        <v>51</v>
      </c>
      <c r="E30" s="15"/>
      <c r="F30" s="15" t="s">
        <v>52</v>
      </c>
    </row>
    <row r="31" customFormat="false" ht="15" hidden="false" customHeight="false" outlineLevel="0" collapsed="false">
      <c r="B31" s="11" t="n">
        <v>4</v>
      </c>
      <c r="C31" s="12" t="s">
        <v>53</v>
      </c>
      <c r="D31" s="13"/>
      <c r="E31" s="15" t="s">
        <v>54</v>
      </c>
      <c r="F31" s="15" t="s">
        <v>55</v>
      </c>
    </row>
    <row r="33" customFormat="false" ht="15" hidden="false" customHeight="false" outlineLevel="0" collapsed="false">
      <c r="B33" s="6" t="s">
        <v>56</v>
      </c>
    </row>
    <row r="34" customFormat="false" ht="15" hidden="false" customHeight="false" outlineLevel="0" collapsed="false">
      <c r="B34" s="8" t="s">
        <v>3</v>
      </c>
      <c r="C34" s="9" t="s">
        <v>4</v>
      </c>
      <c r="D34" s="10" t="s">
        <v>5</v>
      </c>
      <c r="E34" s="9" t="s">
        <v>6</v>
      </c>
      <c r="F34" s="9" t="s">
        <v>7</v>
      </c>
    </row>
    <row r="35" customFormat="false" ht="15" hidden="false" customHeight="false" outlineLevel="0" collapsed="false">
      <c r="B35" s="11" t="n">
        <v>1</v>
      </c>
      <c r="C35" s="12" t="s">
        <v>57</v>
      </c>
      <c r="D35" s="13"/>
      <c r="E35" s="15"/>
      <c r="F35" s="15" t="s">
        <v>58</v>
      </c>
    </row>
    <row r="36" customFormat="false" ht="15" hidden="false" customHeight="false" outlineLevel="0" collapsed="false">
      <c r="B36" s="11" t="n">
        <v>2</v>
      </c>
      <c r="C36" s="12" t="s">
        <v>59</v>
      </c>
      <c r="D36" s="13" t="s">
        <v>60</v>
      </c>
      <c r="E36" s="15"/>
      <c r="F36" s="15" t="s">
        <v>61</v>
      </c>
    </row>
    <row r="37" customFormat="false" ht="15" hidden="false" customHeight="false" outlineLevel="0" collapsed="false">
      <c r="B37" s="11" t="n">
        <v>3</v>
      </c>
      <c r="C37" s="12" t="s">
        <v>62</v>
      </c>
      <c r="D37" s="13" t="s">
        <v>63</v>
      </c>
      <c r="E37" s="15"/>
      <c r="F37" s="15" t="s">
        <v>64</v>
      </c>
    </row>
    <row r="38" customFormat="false" ht="15" hidden="false" customHeight="false" outlineLevel="0" collapsed="false">
      <c r="B38" s="11" t="n">
        <v>4</v>
      </c>
      <c r="C38" s="12" t="s">
        <v>65</v>
      </c>
      <c r="D38" s="13" t="s">
        <v>66</v>
      </c>
      <c r="E38" s="15"/>
      <c r="F38" s="15" t="s">
        <v>67</v>
      </c>
    </row>
    <row r="39" customFormat="false" ht="15" hidden="false" customHeight="false" outlineLevel="0" collapsed="false">
      <c r="B39" s="11" t="n">
        <v>5</v>
      </c>
      <c r="C39" s="12" t="s">
        <v>68</v>
      </c>
      <c r="D39" s="13" t="s">
        <v>69</v>
      </c>
      <c r="E39" s="11"/>
      <c r="F39" s="11"/>
    </row>
  </sheetData>
  <mergeCells count="6">
    <mergeCell ref="B1:F1"/>
    <mergeCell ref="B3:F3"/>
    <mergeCell ref="E4:F4"/>
    <mergeCell ref="E11:F11"/>
    <mergeCell ref="E19:F19"/>
    <mergeCell ref="E26:F26"/>
  </mergeCells>
  <printOptions headings="false" gridLines="false" gridLinesSet="true" horizontalCentered="true" verticalCentered="false"/>
  <pageMargins left="0.196527777777778" right="0.196527777777778" top="0.39375" bottom="0.39375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3" manualBreakCount="3">
    <brk id="10" man="true" max="16383" min="0"/>
    <brk id="18" man="true" max="16383" min="0"/>
    <brk id="25" man="true" max="16383" min="0"/>
  </rowBreaks>
  <tableParts>
    <tablePart r:id="rId1"/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Q12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Q1" activeCellId="0" sqref="Q1"/>
    </sheetView>
  </sheetViews>
  <sheetFormatPr defaultRowHeight="15"/>
  <cols>
    <col collapsed="false" hidden="false" max="1" min="1" style="0" width="2.56632653061224"/>
    <col collapsed="false" hidden="false" max="2" min="2" style="0" width="6.88265306122449"/>
    <col collapsed="false" hidden="false" max="3" min="3" style="0" width="22.1377551020408"/>
    <col collapsed="false" hidden="false" max="4" min="4" style="16" width="12.9591836734694"/>
    <col collapsed="false" hidden="false" max="5" min="5" style="1" width="12.1479591836735"/>
    <col collapsed="false" hidden="false" max="6" min="6" style="16" width="18.4948979591837"/>
    <col collapsed="false" hidden="false" max="15" min="7" style="0" width="6.20918367346939"/>
    <col collapsed="false" hidden="false" max="16" min="16" style="0" width="5.53571428571429"/>
    <col collapsed="false" hidden="true" max="17" min="17" style="0" width="0"/>
    <col collapsed="false" hidden="false" max="1025" min="18" style="0" width="8.23469387755102"/>
  </cols>
  <sheetData>
    <row r="1" customFormat="false" ht="23.25" hidden="false" customHeight="true" outlineLevel="0" collapsed="false">
      <c r="B1" s="4" t="str">
        <f aca="false">lista_startowa!B3</f>
        <v>AUGUSTÓW CUP 2019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customFormat="false" ht="15" hidden="false" customHeight="false" outlineLevel="0" collapsed="false">
      <c r="B2" s="20" t="str">
        <f aca="false">lista_startowa!B4</f>
        <v>klasa : T1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customFormat="false" ht="15" hidden="false" customHeight="false" outlineLevel="0" collapsed="false">
      <c r="B3" s="21" t="s">
        <v>70</v>
      </c>
      <c r="C3" s="22" t="n">
        <f aca="true">NOW()</f>
        <v>43688.603371088</v>
      </c>
    </row>
    <row r="4" customFormat="false" ht="15" hidden="false" customHeight="false" outlineLevel="0" collapsed="false">
      <c r="G4" s="23" t="s">
        <v>71</v>
      </c>
      <c r="H4" s="23"/>
      <c r="I4" s="23"/>
      <c r="J4" s="23"/>
      <c r="K4" s="23"/>
      <c r="L4" s="23"/>
      <c r="M4" s="23"/>
      <c r="N4" s="23"/>
      <c r="O4" s="23"/>
    </row>
    <row r="5" customFormat="false" ht="22.5" hidden="false" customHeight="true" outlineLevel="0" collapsed="false">
      <c r="B5" s="23" t="s">
        <v>72</v>
      </c>
      <c r="C5" s="24" t="s">
        <v>4</v>
      </c>
      <c r="D5" s="25" t="s">
        <v>73</v>
      </c>
      <c r="E5" s="25" t="s">
        <v>74</v>
      </c>
      <c r="F5" s="25" t="s">
        <v>75</v>
      </c>
      <c r="G5" s="25" t="s">
        <v>40</v>
      </c>
      <c r="H5" s="25" t="s">
        <v>76</v>
      </c>
      <c r="I5" s="25" t="s">
        <v>77</v>
      </c>
      <c r="J5" s="25" t="s">
        <v>78</v>
      </c>
      <c r="K5" s="25" t="s">
        <v>79</v>
      </c>
      <c r="L5" s="25" t="s">
        <v>80</v>
      </c>
      <c r="M5" s="25" t="s">
        <v>81</v>
      </c>
      <c r="N5" s="25" t="s">
        <v>82</v>
      </c>
      <c r="O5" s="25" t="s">
        <v>83</v>
      </c>
      <c r="P5" s="23" t="s">
        <v>84</v>
      </c>
      <c r="Q5" s="26" t="s">
        <v>85</v>
      </c>
    </row>
    <row r="6" customFormat="false" ht="15" hidden="false" customHeight="false" outlineLevel="0" collapsed="false">
      <c r="B6" s="27" t="n">
        <f aca="true">IFERROR(OFFSET(B6,-1,0)+1,1)</f>
        <v>1</v>
      </c>
      <c r="C6" s="28" t="str">
        <f aca="false">IFERROR(IF(lista_startowa!C6=0,"",lista_startowa!C6),"")</f>
        <v>Mariusz Boliszewski</v>
      </c>
      <c r="D6" s="29" t="str">
        <f aca="false">IFERROR(IF(lista_startowa!D6=0,"",lista_startowa!D6),"")</f>
        <v>POL 7</v>
      </c>
      <c r="E6" s="29" t="str">
        <f aca="false">IFERROR(IF(lista_startowa!E6=0,"",lista_startowa!E6),"")</f>
        <v/>
      </c>
      <c r="F6" s="29" t="str">
        <f aca="false">IFERROR(IF(lista_startowa!F6=0,"",lista_startowa!F6),"")</f>
        <v>TURBO DZIADKI</v>
      </c>
      <c r="G6" s="29" t="n">
        <v>1</v>
      </c>
      <c r="H6" s="29" t="s">
        <v>86</v>
      </c>
      <c r="I6" s="29" t="n">
        <v>2</v>
      </c>
      <c r="J6" s="29" t="n">
        <v>2</v>
      </c>
      <c r="K6" s="29" t="n">
        <v>1</v>
      </c>
      <c r="L6" s="29" t="n">
        <v>1</v>
      </c>
      <c r="M6" s="29"/>
      <c r="N6" s="29"/>
      <c r="O6" s="30"/>
      <c r="P6" s="30" t="n">
        <f aca="false">IF(ISBLANK(G6),"",SUM(G6:O6)+(COUNTIF(G6:O6,"DSQ")+COUNTIF(G6:O6,"DNF")+COUNTIF(G6:O6,"OCS")+COUNTIF(G6:O6,"DNC")+COUNTIF(G6:O6,"DNS")+COUNTIF(G6:O6,"DNE")+COUNTIF(G6:O6,"RET")+COUNTIF(G6:O6,"BFD"))*$E$11)</f>
        <v>7</v>
      </c>
      <c r="Q6" s="31" t="n">
        <v>1</v>
      </c>
    </row>
    <row r="7" customFormat="false" ht="15" hidden="false" customHeight="false" outlineLevel="0" collapsed="false">
      <c r="B7" s="27" t="n">
        <f aca="true">IFERROR(OFFSET(B7,-1,0)+1,1)</f>
        <v>2</v>
      </c>
      <c r="C7" s="28" t="str">
        <f aca="false">IFERROR(IF(lista_startowa!C8=0,"",lista_startowa!C8),"")</f>
        <v>Tadeusz Garniewski</v>
      </c>
      <c r="D7" s="29" t="str">
        <f aca="false">IFERROR(IF(lista_startowa!D8=0,"",lista_startowa!D8),"")</f>
        <v>A 446</v>
      </c>
      <c r="E7" s="29" t="str">
        <f aca="false">IFERROR(IF(lista_startowa!E8=0,"",lista_startowa!E8),"")</f>
        <v/>
      </c>
      <c r="F7" s="29" t="str">
        <f aca="false">IFERROR(IF(lista_startowa!F8=0,"",lista_startowa!F8),"")</f>
        <v>O'LE</v>
      </c>
      <c r="G7" s="29" t="s">
        <v>86</v>
      </c>
      <c r="H7" s="29" t="n">
        <v>1</v>
      </c>
      <c r="I7" s="29" t="n">
        <v>1</v>
      </c>
      <c r="J7" s="29" t="n">
        <v>1</v>
      </c>
      <c r="K7" s="29" t="n">
        <v>2</v>
      </c>
      <c r="L7" s="29" t="n">
        <v>2</v>
      </c>
      <c r="M7" s="29"/>
      <c r="N7" s="29"/>
      <c r="O7" s="30"/>
      <c r="P7" s="30" t="n">
        <f aca="false">IF(ISBLANK(G7),"",SUM(G7:O7)+(COUNTIF(G7:O7,"DSQ")+COUNTIF(G7:O7,"DNF")+COUNTIF(G7:O7,"OCS")+COUNTIF(G7:O7,"DNC")+COUNTIF(G7:O7,"DNS")+COUNTIF(G7:O7,"DNE")+COUNTIF(G7:O7,"RET")+COUNTIF(G7:O7,"BFD"))*$E$11)</f>
        <v>7</v>
      </c>
      <c r="Q7" s="29" t="n">
        <v>2</v>
      </c>
    </row>
    <row r="8" customFormat="false" ht="15" hidden="false" customHeight="false" outlineLevel="0" collapsed="false">
      <c r="B8" s="27" t="n">
        <f aca="true">IFERROR(OFFSET(B8,-1,0)+1,1)</f>
        <v>3</v>
      </c>
      <c r="C8" s="28" t="str">
        <f aca="false">IFERROR(IF(lista_startowa!C7=0,"",lista_startowa!C7),"")</f>
        <v>Adam Kopytko</v>
      </c>
      <c r="D8" s="29" t="str">
        <f aca="false">IFERROR(IF(lista_startowa!D7=0,"",lista_startowa!D7),"")</f>
        <v/>
      </c>
      <c r="E8" s="29" t="str">
        <f aca="false">IFERROR(IF(lista_startowa!E7=0,"",lista_startowa!E7),"")</f>
        <v/>
      </c>
      <c r="F8" s="29" t="str">
        <f aca="false">IFERROR(IF(lista_startowa!F7=0,"",lista_startowa!F7),"")</f>
        <v>ATUM</v>
      </c>
      <c r="G8" s="29" t="n">
        <v>3</v>
      </c>
      <c r="H8" s="29" t="n">
        <v>3</v>
      </c>
      <c r="I8" s="29" t="n">
        <v>3</v>
      </c>
      <c r="J8" s="29" t="n">
        <v>3</v>
      </c>
      <c r="K8" s="29" t="n">
        <v>3</v>
      </c>
      <c r="L8" s="29" t="s">
        <v>87</v>
      </c>
      <c r="M8" s="29"/>
      <c r="N8" s="29"/>
      <c r="O8" s="30"/>
      <c r="P8" s="30" t="n">
        <f aca="false">IF(ISBLANK(G8),"",SUM(G8:O8)+(COUNTIF(G8:O8,"DSQ")+COUNTIF(G8:O8,"DNF")+COUNTIF(G8:O8,"OCS")+COUNTIF(G8:O8,"DNC")+COUNTIF(G8:O8,"DNS")+COUNTIF(G8:O8,"DNE")+COUNTIF(G8:O8,"RET")+COUNTIF(G8:O8,"BFD"))*$E$11)</f>
        <v>15</v>
      </c>
      <c r="Q8" s="29" t="n">
        <v>3</v>
      </c>
    </row>
    <row r="9" customFormat="false" ht="15" hidden="false" customHeight="false" outlineLevel="0" collapsed="false">
      <c r="B9" s="27" t="n">
        <f aca="true">IFERROR(OFFSET(B9,-1,0)+1,1)</f>
        <v>4</v>
      </c>
      <c r="C9" s="28" t="str">
        <f aca="false">IFERROR(IF(lista_startowa!C9=0,"",lista_startowa!C9),"")</f>
        <v>Wojciech Rutkowski</v>
      </c>
      <c r="D9" s="29" t="str">
        <f aca="false">IFERROR(IF(lista_startowa!D9=0,"",lista_startowa!D9),"")</f>
        <v>A747</v>
      </c>
      <c r="E9" s="29" t="str">
        <f aca="false">IFERROR(IF(lista_startowa!E9=0,"",lista_startowa!E9),"")</f>
        <v/>
      </c>
      <c r="F9" s="29" t="str">
        <f aca="false">IFERROR(IF(lista_startowa!F9=0,"",lista_startowa!F9),"")</f>
        <v>MKKM</v>
      </c>
      <c r="G9" s="29" t="s">
        <v>87</v>
      </c>
      <c r="H9" s="29" t="n">
        <v>4</v>
      </c>
      <c r="I9" s="29" t="n">
        <v>4</v>
      </c>
      <c r="J9" s="29" t="n">
        <v>4</v>
      </c>
      <c r="K9" s="29" t="n">
        <v>4</v>
      </c>
      <c r="L9" s="29" t="n">
        <v>3</v>
      </c>
      <c r="M9" s="29"/>
      <c r="N9" s="29"/>
      <c r="O9" s="30"/>
      <c r="P9" s="30" t="n">
        <f aca="false">IF(ISBLANK(G9),"",SUM(G9:O9)+(COUNTIF(G9:O9,"DSQ")+COUNTIF(G9:O9,"DNF")+COUNTIF(G9:O9,"OCS")+COUNTIF(G9:O9,"DNC")+COUNTIF(G9:O9,"DNS")+COUNTIF(G9:O9,"DNE")+COUNTIF(G9:O9,"RET")+COUNTIF(G9:O9,"BFD"))*$E$11)</f>
        <v>19</v>
      </c>
      <c r="Q9" s="29" t="n">
        <v>4</v>
      </c>
    </row>
    <row r="11" customFormat="false" ht="15" hidden="false" customHeight="false" outlineLevel="0" collapsed="false">
      <c r="D11" s="1" t="s">
        <v>88</v>
      </c>
      <c r="E11" s="32" t="n">
        <f aca="false">ROWS(B6:B9)+1</f>
        <v>5</v>
      </c>
      <c r="F11" s="33" t="s">
        <v>89</v>
      </c>
      <c r="G11" s="33"/>
    </row>
    <row r="12" customFormat="false" ht="15" hidden="false" customHeight="false" outlineLevel="0" collapsed="false">
      <c r="F12" s="34" t="s">
        <v>90</v>
      </c>
      <c r="G12" s="34"/>
    </row>
  </sheetData>
  <mergeCells count="5">
    <mergeCell ref="B1:P1"/>
    <mergeCell ref="B2:P2"/>
    <mergeCell ref="G4:O4"/>
    <mergeCell ref="F11:G11"/>
    <mergeCell ref="F12:G12"/>
  </mergeCells>
  <printOptions headings="false" gridLines="false" gridLinesSet="true" horizontalCentered="true" verticalCentered="false"/>
  <pageMargins left="0.196527777777778" right="0.196527777777778" top="0.39375" bottom="0.39375" header="0.511805555555555" footer="0.511805555555555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Q13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15" activeCellId="0" sqref="L15"/>
    </sheetView>
  </sheetViews>
  <sheetFormatPr defaultRowHeight="15"/>
  <cols>
    <col collapsed="false" hidden="false" max="1" min="1" style="0" width="2.56632653061224"/>
    <col collapsed="false" hidden="false" max="2" min="2" style="0" width="6.3469387755102"/>
    <col collapsed="false" hidden="false" max="3" min="3" style="0" width="22.6785714285714"/>
    <col collapsed="false" hidden="false" max="4" min="4" style="0" width="12.9591836734694"/>
    <col collapsed="false" hidden="false" max="5" min="5" style="1" width="11.6071428571429"/>
    <col collapsed="false" hidden="false" max="6" min="6" style="16" width="18.2244897959184"/>
    <col collapsed="false" hidden="false" max="7" min="7" style="0" width="6.0765306122449"/>
    <col collapsed="false" hidden="false" max="12" min="8" style="0" width="6.20918367346939"/>
    <col collapsed="false" hidden="false" max="13" min="13" style="0" width="6.0765306122449"/>
    <col collapsed="false" hidden="false" max="15" min="14" style="0" width="6.20918367346939"/>
    <col collapsed="false" hidden="false" max="16" min="16" style="0" width="5.39795918367347"/>
    <col collapsed="false" hidden="true" max="17" min="17" style="0" width="0"/>
    <col collapsed="false" hidden="false" max="1025" min="18" style="0" width="8.23469387755102"/>
  </cols>
  <sheetData>
    <row r="1" customFormat="false" ht="23.25" hidden="false" customHeight="true" outlineLevel="0" collapsed="false">
      <c r="B1" s="4" t="str">
        <f aca="false">lista_startowa!B3</f>
        <v>AUGUSTÓW CUP 2019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customFormat="false" ht="15" hidden="false" customHeight="false" outlineLevel="0" collapsed="false">
      <c r="B2" s="20" t="str">
        <f aca="false">lista_startowa!B11</f>
        <v>klasa : T2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customFormat="false" ht="15" hidden="false" customHeight="false" outlineLevel="0" collapsed="false">
      <c r="B3" s="21" t="s">
        <v>70</v>
      </c>
      <c r="C3" s="22" t="n">
        <f aca="true">NOW()</f>
        <v>43688.6033712616</v>
      </c>
      <c r="E3" s="6"/>
    </row>
    <row r="4" customFormat="false" ht="15" hidden="false" customHeight="false" outlineLevel="0" collapsed="false">
      <c r="G4" s="23" t="s">
        <v>71</v>
      </c>
      <c r="H4" s="23"/>
      <c r="I4" s="23"/>
      <c r="J4" s="23"/>
      <c r="K4" s="23"/>
      <c r="L4" s="23"/>
      <c r="M4" s="23"/>
      <c r="N4" s="23"/>
      <c r="O4" s="23"/>
    </row>
    <row r="5" customFormat="false" ht="22.5" hidden="false" customHeight="true" outlineLevel="0" collapsed="false">
      <c r="B5" s="25" t="s">
        <v>72</v>
      </c>
      <c r="C5" s="24" t="s">
        <v>4</v>
      </c>
      <c r="D5" s="25" t="s">
        <v>73</v>
      </c>
      <c r="E5" s="25" t="s">
        <v>74</v>
      </c>
      <c r="F5" s="25" t="s">
        <v>75</v>
      </c>
      <c r="G5" s="25" t="s">
        <v>40</v>
      </c>
      <c r="H5" s="25" t="s">
        <v>76</v>
      </c>
      <c r="I5" s="25" t="s">
        <v>77</v>
      </c>
      <c r="J5" s="25" t="s">
        <v>78</v>
      </c>
      <c r="K5" s="25" t="s">
        <v>79</v>
      </c>
      <c r="L5" s="25" t="s">
        <v>80</v>
      </c>
      <c r="M5" s="25" t="s">
        <v>81</v>
      </c>
      <c r="N5" s="25" t="s">
        <v>82</v>
      </c>
      <c r="O5" s="25" t="s">
        <v>83</v>
      </c>
      <c r="P5" s="23" t="s">
        <v>84</v>
      </c>
      <c r="Q5" s="26" t="s">
        <v>3</v>
      </c>
    </row>
    <row r="6" customFormat="false" ht="15" hidden="false" customHeight="false" outlineLevel="0" collapsed="false">
      <c r="B6" s="27" t="n">
        <f aca="true">IFERROR(OFFSET(B6,-1,0)+1,1)</f>
        <v>1</v>
      </c>
      <c r="C6" s="28" t="str">
        <f aca="false">IFERROR(IF(lista_startowa!C15=0,"",lista_startowa!C15),"")</f>
        <v>Tomasz Kopytko</v>
      </c>
      <c r="D6" s="29" t="str">
        <f aca="false">IFERROR(IF(lista_startowa!D15=0,"",lista_startowa!D15),"")</f>
        <v/>
      </c>
      <c r="E6" s="29" t="str">
        <f aca="false">IFERROR(IF(lista_startowa!E15=0,"",lista_startowa!E15),"")</f>
        <v/>
      </c>
      <c r="F6" s="29" t="str">
        <f aca="false">IFERROR(IF(lista_startowa!F15=0,"",lista_startowa!F15),"")</f>
        <v>PIĄTKA +</v>
      </c>
      <c r="G6" s="29" t="n">
        <v>1</v>
      </c>
      <c r="H6" s="29" t="s">
        <v>86</v>
      </c>
      <c r="I6" s="29" t="n">
        <v>2</v>
      </c>
      <c r="J6" s="29" t="n">
        <v>1</v>
      </c>
      <c r="K6" s="29" t="n">
        <v>2</v>
      </c>
      <c r="L6" s="29" t="n">
        <v>1</v>
      </c>
      <c r="M6" s="29"/>
      <c r="N6" s="29"/>
      <c r="O6" s="30"/>
      <c r="P6" s="30" t="n">
        <f aca="false">IF(ISBLANK(G6),"",SUM(G6:O6)+(COUNTIF(G6:O6,"DSQ")+COUNTIF(G6:O6,"DNF")+COUNTIF(G6:O6,"OCS")+COUNTIF(G6:O6,"DNC")+COUNTIF(G6:O6,"DNS")+COUNTIF(G6:O6,"DNE")+COUNTIF(G6:O6,"RET")+COUNTIF(G6:O6,"BFD"))*$E$11)</f>
        <v>7</v>
      </c>
      <c r="Q6" s="31" t="n">
        <v>1</v>
      </c>
    </row>
    <row r="7" customFormat="false" ht="15" hidden="false" customHeight="false" outlineLevel="0" collapsed="false">
      <c r="B7" s="27" t="n">
        <f aca="true">IFERROR(OFFSET(B7,-1,0)+1,1)</f>
        <v>2</v>
      </c>
      <c r="C7" s="28" t="str">
        <f aca="false">IFERROR(IF(lista_startowa!C13=0,"",lista_startowa!C13),"")</f>
        <v>Przemysław Tkacz</v>
      </c>
      <c r="D7" s="29" t="str">
        <f aca="false">IFERROR(IF(lista_startowa!D13=0,"",lista_startowa!D13),"")</f>
        <v>POL 16520</v>
      </c>
      <c r="E7" s="29" t="str">
        <f aca="false">IFERROR(IF(lista_startowa!E13=0,"",lista_startowa!E13),"")</f>
        <v/>
      </c>
      <c r="F7" s="29" t="str">
        <f aca="false">IFERROR(IF(lista_startowa!F13=0,"",lista_startowa!F13),"")</f>
        <v>RETRAKT</v>
      </c>
      <c r="G7" s="29" t="s">
        <v>86</v>
      </c>
      <c r="H7" s="29" t="n">
        <v>1</v>
      </c>
      <c r="I7" s="29" t="n">
        <v>1</v>
      </c>
      <c r="J7" s="29" t="n">
        <v>2</v>
      </c>
      <c r="K7" s="29" t="n">
        <v>1</v>
      </c>
      <c r="L7" s="29" t="n">
        <v>2</v>
      </c>
      <c r="M7" s="29"/>
      <c r="N7" s="29"/>
      <c r="O7" s="30"/>
      <c r="P7" s="30" t="n">
        <f aca="false">IF(ISBLANK(G7),"",SUM(G7:O7)+(COUNTIF(G7:O7,"DSQ")+COUNTIF(G7:O7,"DNF")+COUNTIF(G7:O7,"OCS")+COUNTIF(G7:O7,"DNC")+COUNTIF(G7:O7,"DNS")+COUNTIF(G7:O7,"DNE")+COUNTIF(G7:O7,"RET")+COUNTIF(G7:O7,"BFD"))*$E$11)</f>
        <v>7</v>
      </c>
      <c r="Q7" s="29" t="n">
        <v>2</v>
      </c>
    </row>
    <row r="8" customFormat="false" ht="15" hidden="false" customHeight="false" outlineLevel="0" collapsed="false">
      <c r="B8" s="27" t="n">
        <f aca="true">IFERROR(OFFSET(B8,-1,0)+1,1)</f>
        <v>3</v>
      </c>
      <c r="C8" s="28" t="str">
        <f aca="false">IFERROR(IF(lista_startowa!C14=0,"",lista_startowa!C14),"")</f>
        <v>Maciej Kondracki</v>
      </c>
      <c r="D8" s="29" t="str">
        <f aca="false">IFERROR(IF(lista_startowa!D14=0,"",lista_startowa!D14),"")</f>
        <v/>
      </c>
      <c r="E8" s="29" t="str">
        <f aca="false">IFERROR(IF(lista_startowa!E14=0,"",lista_startowa!E14),"")</f>
        <v>SALANG</v>
      </c>
      <c r="F8" s="29" t="str">
        <f aca="false">IFERROR(IF(lista_startowa!F14=0,"",lista_startowa!F14),"")</f>
        <v>CELAFON</v>
      </c>
      <c r="G8" s="29" t="s">
        <v>91</v>
      </c>
      <c r="H8" s="29" t="n">
        <v>3</v>
      </c>
      <c r="I8" s="29" t="n">
        <v>3</v>
      </c>
      <c r="J8" s="29" t="n">
        <v>3</v>
      </c>
      <c r="K8" s="29" t="n">
        <v>3</v>
      </c>
      <c r="L8" s="29" t="n">
        <v>3</v>
      </c>
      <c r="M8" s="29"/>
      <c r="N8" s="29"/>
      <c r="O8" s="30"/>
      <c r="P8" s="30" t="n">
        <f aca="false">IF(ISBLANK(G8),"",SUM(G8:O8)+(COUNTIF(G8:O8,"DSQ")+COUNTIF(G8:O8,"DNF")+COUNTIF(G8:O8,"OCS")+COUNTIF(G8:O8,"DNC")+COUNTIF(G8:O8,"DNS")+COUNTIF(G8:O8,"DNE")+COUNTIF(G8:O8,"RET")+COUNTIF(G8:O8,"BFD"))*$E$11)</f>
        <v>15</v>
      </c>
      <c r="Q8" s="29" t="n">
        <v>3</v>
      </c>
    </row>
    <row r="9" customFormat="false" ht="15" hidden="false" customHeight="false" outlineLevel="0" collapsed="false">
      <c r="B9" s="27" t="n">
        <f aca="true">IFERROR(OFFSET(B9,-1,0)+1,1)</f>
        <v>4</v>
      </c>
      <c r="C9" s="28" t="str">
        <f aca="false">IFERROR(IF(lista_startowa!C16=0,"",lista_startowa!C16),"")</f>
        <v>Łukasz Gromak</v>
      </c>
      <c r="D9" s="29" t="str">
        <f aca="false">IFERROR(IF(lista_startowa!D16=0,"",lista_startowa!D16),"")</f>
        <v/>
      </c>
      <c r="E9" s="29" t="str">
        <f aca="false">IFERROR(IF(lista_startowa!E16=0,"",lista_startowa!E16),"")</f>
        <v/>
      </c>
      <c r="F9" s="35" t="str">
        <f aca="false">IFERROR(IF(lista_startowa!F16=0,"",lista_startowa!F16),"")</f>
        <v>BRUBSWIK</v>
      </c>
      <c r="G9" s="29" t="n">
        <v>4</v>
      </c>
      <c r="H9" s="29" t="s">
        <v>92</v>
      </c>
      <c r="I9" s="29" t="n">
        <v>4</v>
      </c>
      <c r="J9" s="29" t="n">
        <v>4</v>
      </c>
      <c r="K9" s="29" t="n">
        <v>4</v>
      </c>
      <c r="L9" s="29" t="n">
        <v>4</v>
      </c>
      <c r="M9" s="29"/>
      <c r="N9" s="29"/>
      <c r="O9" s="30"/>
      <c r="P9" s="30" t="n">
        <f aca="false">IF(ISBLANK(G9),"",SUM(G9:O9)+(COUNTIF(G9:O9,"DSQ")+COUNTIF(G9:O9,"DNF")+COUNTIF(G9:O9,"OCS")+COUNTIF(G9:O9,"DNC")+COUNTIF(G9:O9,"DNS")+COUNTIF(G9:O9,"DNE")+COUNTIF(G9:O9,"RET")+COUNTIF(G9:O9,"BFD"))*$E$11)</f>
        <v>20</v>
      </c>
      <c r="Q9" s="29" t="n">
        <v>4</v>
      </c>
    </row>
    <row r="10" customFormat="false" ht="15" hidden="false" customHeight="false" outlineLevel="0" collapsed="false">
      <c r="B10" s="27" t="n">
        <f aca="true">IFERROR(OFFSET(B10,-1,0)+1,1)</f>
        <v>5</v>
      </c>
      <c r="C10" s="28" t="str">
        <f aca="false">IFERROR(IF(lista_startowa!C17=0,"",lista_startowa!C17),"")</f>
        <v>Sławomir Wasilweski</v>
      </c>
      <c r="D10" s="29" t="str">
        <f aca="false">IFERROR(IF(lista_startowa!D17=0,"",lista_startowa!D17),"")</f>
        <v>SW 3197</v>
      </c>
      <c r="E10" s="29" t="str">
        <f aca="false">IFERROR(IF(lista_startowa!E17=0,"",lista_startowa!E17),"")</f>
        <v/>
      </c>
      <c r="F10" s="29" t="str">
        <f aca="false">IFERROR(IF(lista_startowa!F17=0,"",lista_startowa!F17),"")</f>
        <v>SPORTINA 700</v>
      </c>
      <c r="G10" s="29" t="s">
        <v>92</v>
      </c>
      <c r="H10" s="29" t="n">
        <v>4</v>
      </c>
      <c r="I10" s="29" t="n">
        <v>5</v>
      </c>
      <c r="J10" s="29" t="n">
        <v>5</v>
      </c>
      <c r="K10" s="29" t="n">
        <v>5</v>
      </c>
      <c r="L10" s="29" t="n">
        <v>5</v>
      </c>
      <c r="M10" s="29"/>
      <c r="N10" s="29"/>
      <c r="O10" s="30"/>
      <c r="P10" s="30" t="n">
        <f aca="false">IF(ISBLANK(G10),"",SUM(G10:O10)+(COUNTIF(G10:O10,"DSQ")+COUNTIF(G10:O10,"DNF")+COUNTIF(G10:O10,"OCS")+COUNTIF(G10:O10,"DNC")+COUNTIF(G10:O10,"DNS")+COUNTIF(G10:O10,"DNE")+COUNTIF(G10:O10,"RET")+COUNTIF(G10:O10,"BFD"))*$E$11)</f>
        <v>24</v>
      </c>
      <c r="Q10" s="29" t="n">
        <v>5</v>
      </c>
    </row>
    <row r="12" customFormat="false" ht="15" hidden="false" customHeight="false" outlineLevel="0" collapsed="false">
      <c r="D12" s="21" t="s">
        <v>88</v>
      </c>
      <c r="E12" s="36" t="n">
        <f aca="false">ROWS(B6:B10)+1</f>
        <v>6</v>
      </c>
      <c r="F12" s="33" t="s">
        <v>89</v>
      </c>
      <c r="G12" s="33"/>
    </row>
    <row r="13" customFormat="false" ht="15" hidden="false" customHeight="false" outlineLevel="0" collapsed="false">
      <c r="F13" s="34" t="s">
        <v>90</v>
      </c>
      <c r="G13" s="34"/>
    </row>
  </sheetData>
  <mergeCells count="5">
    <mergeCell ref="B1:P1"/>
    <mergeCell ref="B2:P2"/>
    <mergeCell ref="G4:O4"/>
    <mergeCell ref="F12:G12"/>
    <mergeCell ref="F13:G13"/>
  </mergeCells>
  <printOptions headings="false" gridLines="false" gridLinesSet="true" horizontalCentered="true" verticalCentered="false"/>
  <pageMargins left="0.196527777777778" right="0.196527777777778" top="0.39375" bottom="0.39375" header="0.511805555555555" footer="0.511805555555555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Q12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7" activeCellId="0" sqref="F17"/>
    </sheetView>
  </sheetViews>
  <sheetFormatPr defaultRowHeight="15"/>
  <cols>
    <col collapsed="false" hidden="false" max="1" min="1" style="0" width="2.56632653061224"/>
    <col collapsed="false" hidden="false" max="2" min="2" style="0" width="6.3469387755102"/>
    <col collapsed="false" hidden="false" max="3" min="3" style="0" width="22.4081632653061"/>
    <col collapsed="false" hidden="false" max="4" min="4" style="16" width="12.9591836734694"/>
    <col collapsed="false" hidden="false" max="5" min="5" style="1" width="11.2040816326531"/>
    <col collapsed="false" hidden="false" max="6" min="6" style="16" width="18.3571428571429"/>
    <col collapsed="false" hidden="false" max="15" min="7" style="0" width="6.20918367346939"/>
    <col collapsed="false" hidden="false" max="16" min="16" style="0" width="5.80612244897959"/>
    <col collapsed="false" hidden="true" max="17" min="17" style="0" width="0"/>
    <col collapsed="false" hidden="false" max="1025" min="18" style="0" width="8.50510204081633"/>
  </cols>
  <sheetData>
    <row r="1" customFormat="false" ht="23.25" hidden="false" customHeight="true" outlineLevel="0" collapsed="false">
      <c r="B1" s="4" t="str">
        <f aca="false">lista_startowa!B3</f>
        <v>AUGUSTÓW CUP 2019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customFormat="false" ht="15" hidden="false" customHeight="false" outlineLevel="0" collapsed="false">
      <c r="B2" s="20" t="str">
        <f aca="false">lista_startowa!B19</f>
        <v>klasa : T3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customFormat="false" ht="15" hidden="false" customHeight="false" outlineLevel="0" collapsed="false">
      <c r="B3" s="21" t="s">
        <v>70</v>
      </c>
      <c r="C3" s="22" t="n">
        <f aca="true">NOW()</f>
        <v>43688.6033712616</v>
      </c>
      <c r="E3" s="37"/>
    </row>
    <row r="4" customFormat="false" ht="15" hidden="false" customHeight="false" outlineLevel="0" collapsed="false">
      <c r="G4" s="23" t="s">
        <v>71</v>
      </c>
      <c r="H4" s="23"/>
      <c r="I4" s="23"/>
      <c r="J4" s="23"/>
      <c r="K4" s="23"/>
      <c r="L4" s="23"/>
      <c r="M4" s="23"/>
      <c r="N4" s="23"/>
      <c r="O4" s="23"/>
    </row>
    <row r="5" customFormat="false" ht="22.5" hidden="false" customHeight="true" outlineLevel="0" collapsed="false">
      <c r="B5" s="25" t="s">
        <v>72</v>
      </c>
      <c r="C5" s="24" t="s">
        <v>4</v>
      </c>
      <c r="D5" s="25" t="s">
        <v>73</v>
      </c>
      <c r="E5" s="25" t="s">
        <v>74</v>
      </c>
      <c r="F5" s="25" t="s">
        <v>75</v>
      </c>
      <c r="G5" s="25" t="s">
        <v>40</v>
      </c>
      <c r="H5" s="25" t="s">
        <v>76</v>
      </c>
      <c r="I5" s="25" t="s">
        <v>77</v>
      </c>
      <c r="J5" s="25" t="s">
        <v>78</v>
      </c>
      <c r="K5" s="25" t="s">
        <v>79</v>
      </c>
      <c r="L5" s="25" t="s">
        <v>80</v>
      </c>
      <c r="M5" s="25" t="s">
        <v>81</v>
      </c>
      <c r="N5" s="25" t="s">
        <v>82</v>
      </c>
      <c r="O5" s="38" t="s">
        <v>83</v>
      </c>
      <c r="P5" s="38" t="s">
        <v>84</v>
      </c>
      <c r="Q5" s="26" t="s">
        <v>3</v>
      </c>
    </row>
    <row r="6" customFormat="false" ht="15" hidden="false" customHeight="false" outlineLevel="0" collapsed="false">
      <c r="B6" s="23" t="n">
        <f aca="true">IFERROR(OFFSET(B6,-1,0)+1,1)</f>
        <v>1</v>
      </c>
      <c r="C6" s="39" t="str">
        <f aca="false">IFERROR(IF(lista_startowa!C21=0,"",lista_startowa!C21),"")</f>
        <v>Arkadiusz Sendlewski</v>
      </c>
      <c r="D6" s="40" t="str">
        <f aca="false">IFERROR(IF(lista_startowa!D21=0,"",lista_startowa!D21),"")</f>
        <v/>
      </c>
      <c r="E6" s="40" t="str">
        <f aca="false">IFERROR(IF(lista_startowa!E21=0,"",lista_startowa!E21),"")</f>
        <v/>
      </c>
      <c r="F6" s="40" t="str">
        <f aca="false">IFERROR(IF(lista_startowa!F21=0,"",lista_startowa!F21),"")</f>
        <v>BMW</v>
      </c>
      <c r="G6" s="40" t="n">
        <v>1</v>
      </c>
      <c r="H6" s="40" t="n">
        <v>1</v>
      </c>
      <c r="I6" s="40" t="n">
        <v>1</v>
      </c>
      <c r="J6" s="40" t="n">
        <v>1</v>
      </c>
      <c r="K6" s="40" t="n">
        <v>1</v>
      </c>
      <c r="L6" s="40" t="s">
        <v>93</v>
      </c>
      <c r="M6" s="40"/>
      <c r="N6" s="40"/>
      <c r="O6" s="41"/>
      <c r="P6" s="41" t="n">
        <f aca="false">IF(ISBLANK(G6),"",SUM(G6:O6)+(COUNTIF(G6:O6,"DSQ")+COUNTIF(G6:O6,"DNF")+COUNTIF(G6:O6,"OCS")+COUNTIF(G6:O6,"DNC")+COUNTIF(G6:O6,"DNS")+COUNTIF(G6:O6,"DNE")+COUNTIF(G6:O6,"RET")+COUNTIF(G6:O6,"BFD"))*$E$11)</f>
        <v>5</v>
      </c>
      <c r="Q6" s="42" t="n">
        <v>1</v>
      </c>
    </row>
    <row r="7" customFormat="false" ht="15" hidden="false" customHeight="false" outlineLevel="0" collapsed="false">
      <c r="B7" s="23" t="n">
        <f aca="true">IFERROR(OFFSET(B7,-1,0)+1,1)</f>
        <v>2</v>
      </c>
      <c r="C7" s="39" t="str">
        <f aca="false">IFERROR(IF(lista_startowa!C24=0,"",lista_startowa!C24),"")</f>
        <v>Robert Gołowacz</v>
      </c>
      <c r="D7" s="40" t="str">
        <f aca="false">IFERROR(IF(lista_startowa!D24=0,"",lista_startowa!D24),"")</f>
        <v>7</v>
      </c>
      <c r="E7" s="40" t="str">
        <f aca="false">IFERROR(IF(lista_startowa!E24=0,"",lista_startowa!E24),"")</f>
        <v/>
      </c>
      <c r="F7" s="40" t="str">
        <f aca="false">IFERROR(IF(lista_startowa!F24=0,"",lista_startowa!F24),"")</f>
        <v>BALT I</v>
      </c>
      <c r="G7" s="40" t="n">
        <v>2</v>
      </c>
      <c r="H7" s="40" t="s">
        <v>93</v>
      </c>
      <c r="I7" s="40" t="n">
        <v>2</v>
      </c>
      <c r="J7" s="40" t="n">
        <v>3</v>
      </c>
      <c r="K7" s="40" t="n">
        <v>3</v>
      </c>
      <c r="L7" s="40" t="n">
        <v>2</v>
      </c>
      <c r="M7" s="40"/>
      <c r="N7" s="40"/>
      <c r="O7" s="41"/>
      <c r="P7" s="41" t="n">
        <f aca="false">IF(ISBLANK(G7),"",SUM(G7:O7)+(COUNTIF(G7:O7,"DSQ")+COUNTIF(G7:O7,"DNF")+COUNTIF(G7:O7,"OCS")+COUNTIF(G7:O7,"DNC")+COUNTIF(G7:O7,"DNS")+COUNTIF(G7:O7,"DNE")+COUNTIF(G7:O7,"RET")+COUNTIF(G7:O7,"BFD"))*$E$11)</f>
        <v>12</v>
      </c>
      <c r="Q7" s="40" t="n">
        <v>4</v>
      </c>
    </row>
    <row r="8" customFormat="false" ht="15" hidden="false" customHeight="false" outlineLevel="0" collapsed="false">
      <c r="B8" s="23" t="n">
        <f aca="true">IFERROR(OFFSET(B8,-1,0)+1,1)</f>
        <v>3</v>
      </c>
      <c r="C8" s="39" t="str">
        <f aca="false">IFERROR(IF(lista_startowa!C22=0,"",lista_startowa!C22),"")</f>
        <v>Agnieszka  Ewa Bufal</v>
      </c>
      <c r="D8" s="40" t="str">
        <f aca="false">IFERROR(IF(lista_startowa!D22=0,"",lista_startowa!D22),"")</f>
        <v>NC 700</v>
      </c>
      <c r="E8" s="40" t="str">
        <f aca="false">IFERROR(IF(lista_startowa!E22=0,"",lista_startowa!E22),"")</f>
        <v/>
      </c>
      <c r="F8" s="40" t="str">
        <f aca="false">IFERROR(IF(lista_startowa!F22=0,"",lista_startowa!F22),"")</f>
        <v>AGI BU 2000</v>
      </c>
      <c r="G8" s="40" t="n">
        <v>3</v>
      </c>
      <c r="H8" s="40" t="s">
        <v>93</v>
      </c>
      <c r="I8" s="40" t="s">
        <v>94</v>
      </c>
      <c r="J8" s="40" t="n">
        <v>2</v>
      </c>
      <c r="K8" s="40" t="n">
        <v>2</v>
      </c>
      <c r="L8" s="40" t="n">
        <v>1</v>
      </c>
      <c r="M8" s="40"/>
      <c r="N8" s="40"/>
      <c r="O8" s="41"/>
      <c r="P8" s="41" t="n">
        <f aca="false">IF(ISBLANK(G8),"",SUM(G8:O8)+(COUNTIF(G8:O8,"DSQ")+COUNTIF(G8:O8,"DNF")+COUNTIF(G8:O8,"OCS")+COUNTIF(G8:O8,"DNC")+COUNTIF(G8:O8,"DNS")+COUNTIF(G8:O8,"DNE")+COUNTIF(G8:O8,"RET")+COUNTIF(G8:O8,"BFD"))*$E$11)</f>
        <v>13</v>
      </c>
      <c r="Q8" s="40" t="n">
        <v>2</v>
      </c>
    </row>
    <row r="9" customFormat="false" ht="15" hidden="false" customHeight="false" outlineLevel="0" collapsed="false">
      <c r="B9" s="23" t="n">
        <f aca="true">IFERROR(OFFSET(B9,-1,0)+1,1)</f>
        <v>4</v>
      </c>
      <c r="C9" s="39" t="str">
        <f aca="false">IFERROR(IF(lista_startowa!C23=0,"",lista_startowa!C23),"")</f>
        <v>Arkadiusz Gimla</v>
      </c>
      <c r="D9" s="40" t="str">
        <f aca="false">IFERROR(IF(lista_startowa!D23=0,"",lista_startowa!D23),"")</f>
        <v>I</v>
      </c>
      <c r="E9" s="40" t="str">
        <f aca="false">IFERROR(IF(lista_startowa!E23=0,"",lista_startowa!E23),"")</f>
        <v/>
      </c>
      <c r="F9" s="40" t="str">
        <f aca="false">IFERROR(IF(lista_startowa!F23=0,"",lista_startowa!F23),"")</f>
        <v>BALT I</v>
      </c>
      <c r="G9" s="40" t="n">
        <v>4</v>
      </c>
      <c r="H9" s="40" t="s">
        <v>93</v>
      </c>
      <c r="I9" s="40" t="s">
        <v>94</v>
      </c>
      <c r="J9" s="40" t="n">
        <v>4</v>
      </c>
      <c r="K9" s="40" t="n">
        <v>4</v>
      </c>
      <c r="L9" s="40" t="n">
        <v>3</v>
      </c>
      <c r="M9" s="40"/>
      <c r="N9" s="40"/>
      <c r="O9" s="41"/>
      <c r="P9" s="41" t="n">
        <f aca="false">IF(ISBLANK(G9),"",SUM(G9:O9)+(COUNTIF(G9:O9,"DSQ")+COUNTIF(G9:O9,"DNF")+COUNTIF(G9:O9,"OCS")+COUNTIF(G9:O9,"DNC")+COUNTIF(G9:O9,"DNS")+COUNTIF(G9:O9,"DNE")+COUNTIF(G9:O9,"RET")+COUNTIF(G9:O9,"BFD"))*$E$11)</f>
        <v>20</v>
      </c>
      <c r="Q9" s="40" t="n">
        <v>3</v>
      </c>
    </row>
    <row r="10" customFormat="false" ht="15" hidden="false" customHeight="false" outlineLevel="0" collapsed="false">
      <c r="B10" s="20"/>
      <c r="C10" s="43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</row>
    <row r="11" customFormat="false" ht="15" hidden="false" customHeight="false" outlineLevel="0" collapsed="false">
      <c r="D11" s="1" t="s">
        <v>88</v>
      </c>
      <c r="E11" s="36" t="n">
        <f aca="false">ROWS(B6:B9)+1</f>
        <v>5</v>
      </c>
      <c r="F11" s="33" t="s">
        <v>89</v>
      </c>
      <c r="G11" s="33"/>
    </row>
    <row r="12" customFormat="false" ht="15" hidden="false" customHeight="false" outlineLevel="0" collapsed="false">
      <c r="F12" s="34" t="s">
        <v>90</v>
      </c>
      <c r="G12" s="34"/>
    </row>
  </sheetData>
  <mergeCells count="5">
    <mergeCell ref="B1:P1"/>
    <mergeCell ref="B2:P2"/>
    <mergeCell ref="G4:O4"/>
    <mergeCell ref="F11:G11"/>
    <mergeCell ref="F12:G12"/>
  </mergeCells>
  <printOptions headings="false" gridLines="false" gridLinesSet="true" horizontalCentered="true" verticalCentered="false"/>
  <pageMargins left="0.7" right="0.7" top="0.75" bottom="0.75" header="0.511805555555555" footer="0.511805555555555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Q12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6" activeCellId="0" sqref="G16"/>
    </sheetView>
  </sheetViews>
  <sheetFormatPr defaultRowHeight="15"/>
  <cols>
    <col collapsed="false" hidden="false" max="1" min="1" style="0" width="2.56632653061224"/>
    <col collapsed="false" hidden="false" max="2" min="2" style="0" width="6.47959183673469"/>
    <col collapsed="false" hidden="false" max="3" min="3" style="0" width="20.7908163265306"/>
    <col collapsed="false" hidden="false" max="4" min="4" style="16" width="12.9591836734694"/>
    <col collapsed="false" hidden="false" max="5" min="5" style="1" width="13.0918367346939"/>
    <col collapsed="false" hidden="false" max="6" min="6" style="16" width="16.6020408163265"/>
    <col collapsed="false" hidden="false" max="15" min="7" style="0" width="6.20918367346939"/>
    <col collapsed="false" hidden="false" max="16" min="16" style="0" width="6.47959183673469"/>
    <col collapsed="false" hidden="true" max="17" min="17" style="0" width="0"/>
    <col collapsed="false" hidden="false" max="1025" min="18" style="0" width="8.23469387755102"/>
  </cols>
  <sheetData>
    <row r="1" customFormat="false" ht="23.25" hidden="false" customHeight="true" outlineLevel="0" collapsed="false">
      <c r="B1" s="4" t="str">
        <f aca="false">lista_startowa!B3</f>
        <v>AUGUSTÓW CUP 2019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customFormat="false" ht="15" hidden="false" customHeight="false" outlineLevel="0" collapsed="false">
      <c r="B2" s="20" t="str">
        <f aca="false">lista_startowa!B26</f>
        <v>klasa: Open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customFormat="false" ht="15" hidden="false" customHeight="false" outlineLevel="0" collapsed="false">
      <c r="B3" s="21" t="s">
        <v>70</v>
      </c>
      <c r="C3" s="22" t="n">
        <f aca="true">NOW()</f>
        <v>43688.6032674421</v>
      </c>
    </row>
    <row r="4" customFormat="false" ht="15" hidden="false" customHeight="false" outlineLevel="0" collapsed="false">
      <c r="G4" s="23" t="s">
        <v>71</v>
      </c>
      <c r="H4" s="23"/>
      <c r="I4" s="23"/>
      <c r="J4" s="23"/>
      <c r="K4" s="23"/>
      <c r="L4" s="23"/>
      <c r="M4" s="23"/>
      <c r="N4" s="23"/>
      <c r="O4" s="23"/>
    </row>
    <row r="5" customFormat="false" ht="22.5" hidden="false" customHeight="true" outlineLevel="0" collapsed="false">
      <c r="B5" s="25" t="s">
        <v>72</v>
      </c>
      <c r="C5" s="24" t="s">
        <v>4</v>
      </c>
      <c r="D5" s="25" t="s">
        <v>73</v>
      </c>
      <c r="E5" s="25" t="s">
        <v>74</v>
      </c>
      <c r="F5" s="25" t="s">
        <v>75</v>
      </c>
      <c r="G5" s="25" t="s">
        <v>40</v>
      </c>
      <c r="H5" s="25" t="s">
        <v>76</v>
      </c>
      <c r="I5" s="25" t="s">
        <v>77</v>
      </c>
      <c r="J5" s="25" t="s">
        <v>78</v>
      </c>
      <c r="K5" s="25" t="s">
        <v>79</v>
      </c>
      <c r="L5" s="25" t="s">
        <v>80</v>
      </c>
      <c r="M5" s="25" t="s">
        <v>81</v>
      </c>
      <c r="N5" s="25" t="s">
        <v>82</v>
      </c>
      <c r="O5" s="38" t="s">
        <v>83</v>
      </c>
      <c r="P5" s="38" t="s">
        <v>84</v>
      </c>
      <c r="Q5" s="26" t="s">
        <v>3</v>
      </c>
    </row>
    <row r="6" customFormat="false" ht="15" hidden="false" customHeight="false" outlineLevel="0" collapsed="false">
      <c r="B6" s="27" t="n">
        <f aca="true">IFERROR(OFFSET(B6,-1,0)+1,1)</f>
        <v>1</v>
      </c>
      <c r="C6" s="28" t="str">
        <f aca="false">IFERROR(IF(lista_startowa!C29=0,"",lista_startowa!C29),"")</f>
        <v>Jakub Malicki</v>
      </c>
      <c r="D6" s="29" t="str">
        <f aca="false">IFERROR(IF(lista_startowa!D29=0,"",lista_startowa!D29),"")</f>
        <v>POL 12</v>
      </c>
      <c r="E6" s="29" t="str">
        <f aca="false">IFERROR(IF(lista_startowa!E29=0,"",lista_startowa!E29),"")</f>
        <v/>
      </c>
      <c r="F6" s="29" t="str">
        <f aca="false">IFERROR(IF(lista_startowa!F29=0,"",lista_startowa!F29),"")</f>
        <v/>
      </c>
      <c r="G6" s="29" t="s">
        <v>95</v>
      </c>
      <c r="H6" s="29" t="n">
        <v>1</v>
      </c>
      <c r="I6" s="29" t="n">
        <v>1</v>
      </c>
      <c r="J6" s="29" t="n">
        <v>1</v>
      </c>
      <c r="K6" s="29" t="n">
        <v>1</v>
      </c>
      <c r="L6" s="29" t="n">
        <v>1</v>
      </c>
      <c r="M6" s="29"/>
      <c r="N6" s="29"/>
      <c r="O6" s="30"/>
      <c r="P6" s="30" t="n">
        <f aca="false">IF(ISBLANK(G6),"",SUM(G6:O6)+(COUNTIF(G6:O6,"DSQ")+COUNTIF(G6:O6,"DNF")+COUNTIF(G6:O6,"OCS")+COUNTIF(G6:O6,"DNC")+COUNTIF(G6:O6,"DNS")+COUNTIF(G6:O6,"DNE")+COUNTIF(G6:O6,"RET")+COUNTIF(G6:O6,"BFD"))*$E$11)</f>
        <v>5</v>
      </c>
      <c r="Q6" s="31" t="n">
        <v>2</v>
      </c>
    </row>
    <row r="7" customFormat="false" ht="15" hidden="false" customHeight="false" outlineLevel="0" collapsed="false">
      <c r="B7" s="27" t="n">
        <f aca="true">IFERROR(OFFSET(B7,-1,0)+1,1)</f>
        <v>2</v>
      </c>
      <c r="C7" s="28" t="str">
        <f aca="false">IFERROR(IF(lista_startowa!C28=0,"",lista_startowa!C28),"")</f>
        <v>Wojciech Chodakowski</v>
      </c>
      <c r="D7" s="29" t="str">
        <f aca="false">IFERROR(IF(lista_startowa!D28=0,"",lista_startowa!D28),"")</f>
        <v>POL 8620</v>
      </c>
      <c r="E7" s="29" t="str">
        <f aca="false">IFERROR(IF(lista_startowa!E28=0,"",lista_startowa!E28),"")</f>
        <v/>
      </c>
      <c r="F7" s="29" t="str">
        <f aca="false">IFERROR(IF(lista_startowa!F28=0,"",lista_startowa!F28),"")</f>
        <v>MISJA</v>
      </c>
      <c r="G7" s="29" t="n">
        <v>2</v>
      </c>
      <c r="H7" s="29" t="n">
        <v>2</v>
      </c>
      <c r="I7" s="29" t="n">
        <v>2</v>
      </c>
      <c r="J7" s="29" t="s">
        <v>91</v>
      </c>
      <c r="K7" s="29" t="n">
        <v>2</v>
      </c>
      <c r="L7" s="29" t="n">
        <v>2</v>
      </c>
      <c r="M7" s="29"/>
      <c r="N7" s="29"/>
      <c r="O7" s="30"/>
      <c r="P7" s="30" t="n">
        <f aca="false">IF(ISBLANK(G7),"",SUM(G7:O7)+(COUNTIF(G7:O7,"DSQ")+COUNTIF(G7:O7,"DNF")+COUNTIF(G7:O7,"OCS")+COUNTIF(G7:O7,"DNC")+COUNTIF(G7:O7,"DNS")+COUNTIF(G7:O7,"DNE")+COUNTIF(G7:O7,"RET")+COUNTIF(G7:O7,"BFD"))*$E$11)</f>
        <v>10</v>
      </c>
      <c r="Q7" s="29" t="n">
        <v>1</v>
      </c>
    </row>
    <row r="8" customFormat="false" ht="15" hidden="false" customHeight="false" outlineLevel="0" collapsed="false">
      <c r="B8" s="27" t="n">
        <f aca="true">IFERROR(OFFSET(B8,-1,0)+1,1)</f>
        <v>3</v>
      </c>
      <c r="C8" s="28" t="str">
        <f aca="false">IFERROR(IF(lista_startowa!C30=0,"",lista_startowa!C30),"")</f>
        <v>Wojciech Harabuda</v>
      </c>
      <c r="D8" s="29" t="str">
        <f aca="false">IFERROR(IF(lista_startowa!D30=0,"",lista_startowa!D30),"")</f>
        <v>500</v>
      </c>
      <c r="E8" s="29" t="str">
        <f aca="false">IFERROR(IF(lista_startowa!E30=0,"",lista_startowa!E30),"")</f>
        <v/>
      </c>
      <c r="F8" s="29" t="str">
        <f aca="false">IFERROR(IF(lista_startowa!F30=0,"",lista_startowa!F30),"")</f>
        <v>TWINS 500</v>
      </c>
      <c r="G8" s="29" t="s">
        <v>91</v>
      </c>
      <c r="H8" s="29" t="n">
        <v>3</v>
      </c>
      <c r="I8" s="29" t="n">
        <v>3</v>
      </c>
      <c r="J8" s="29" t="n">
        <v>2</v>
      </c>
      <c r="K8" s="29" t="n">
        <v>3</v>
      </c>
      <c r="L8" s="29" t="n">
        <v>3</v>
      </c>
      <c r="M8" s="29"/>
      <c r="N8" s="29"/>
      <c r="O8" s="30"/>
      <c r="P8" s="30" t="n">
        <f aca="false">IF(ISBLANK(G8),"",SUM(G8:O8)+(COUNTIF(G8:O8,"DSQ")+COUNTIF(G8:O8,"DNF")+COUNTIF(G8:O8,"OCS")+COUNTIF(G8:O8,"DNC")+COUNTIF(G8:O8,"DNS")+COUNTIF(G8:O8,"DNE")+COUNTIF(G8:O8,"RET")+COUNTIF(G8:O8,"BFD"))*$E$11)</f>
        <v>14</v>
      </c>
      <c r="Q8" s="29" t="n">
        <v>3</v>
      </c>
    </row>
    <row r="9" customFormat="false" ht="15" hidden="false" customHeight="false" outlineLevel="0" collapsed="false">
      <c r="B9" s="27" t="n">
        <f aca="true">IFERROR(OFFSET(B9,-1,0)+1,1)</f>
        <v>4</v>
      </c>
      <c r="C9" s="28" t="str">
        <f aca="false">IFERROR(IF(lista_startowa!C31=0,"",lista_startowa!C31),"")</f>
        <v>Medard Ossowski</v>
      </c>
      <c r="D9" s="29" t="str">
        <f aca="false">IFERROR(IF(lista_startowa!D31=0,"",lista_startowa!D31),"")</f>
        <v/>
      </c>
      <c r="E9" s="29" t="str">
        <f aca="false">IFERROR(IF(lista_startowa!E31=0,"",lista_startowa!E31),"")</f>
        <v>0397A</v>
      </c>
      <c r="F9" s="29" t="str">
        <f aca="false">IFERROR(IF(lista_startowa!F31=0,"",lista_startowa!F31),"")</f>
        <v>MP-NOT</v>
      </c>
      <c r="G9" s="29" t="s">
        <v>96</v>
      </c>
      <c r="H9" s="29" t="n">
        <v>4</v>
      </c>
      <c r="I9" s="29" t="n">
        <v>4</v>
      </c>
      <c r="J9" s="29" t="n">
        <v>4</v>
      </c>
      <c r="K9" s="29" t="s">
        <v>97</v>
      </c>
      <c r="L9" s="29" t="s">
        <v>97</v>
      </c>
      <c r="M9" s="29"/>
      <c r="N9" s="29"/>
      <c r="O9" s="30"/>
      <c r="P9" s="30" t="n">
        <f aca="false">IF(ISBLANK(G9),"",SUM(G9:O9)+(COUNTIF(G9:O9,"DSQ")+COUNTIF(G9:O9,"DNF")+COUNTIF(G9:O9,"OCS")+COUNTIF(G9:O9,"DNC")+COUNTIF(G9:O9,"DNS")+COUNTIF(G9:O9,"DNE")+COUNTIF(G9:O9,"RET")+COUNTIF(G9:O9,"BFD"))*$E$11)</f>
        <v>22</v>
      </c>
      <c r="Q9" s="44" t="n">
        <v>4</v>
      </c>
    </row>
    <row r="11" customFormat="false" ht="15" hidden="false" customHeight="false" outlineLevel="0" collapsed="false">
      <c r="D11" s="21" t="s">
        <v>88</v>
      </c>
      <c r="E11" s="36" t="n">
        <f aca="false">ROWS(B6:B9)+1</f>
        <v>5</v>
      </c>
      <c r="F11" s="33" t="s">
        <v>89</v>
      </c>
      <c r="G11" s="33"/>
    </row>
    <row r="12" customFormat="false" ht="15" hidden="false" customHeight="false" outlineLevel="0" collapsed="false">
      <c r="F12" s="34" t="s">
        <v>90</v>
      </c>
      <c r="G12" s="34"/>
    </row>
  </sheetData>
  <mergeCells count="5">
    <mergeCell ref="B1:P1"/>
    <mergeCell ref="B2:P2"/>
    <mergeCell ref="G4:O4"/>
    <mergeCell ref="F11:G11"/>
    <mergeCell ref="F12:G12"/>
  </mergeCells>
  <printOptions headings="false" gridLines="false" gridLinesSet="true" horizontalCentered="true" verticalCentered="false"/>
  <pageMargins left="0.196527777777778" right="0.196527777777778" top="0.39375" bottom="0.39375" header="0.511805555555555" footer="0.511805555555555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P13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0" width="5.26530612244898"/>
    <col collapsed="false" hidden="false" max="2" min="2" style="0" width="20.7908163265306"/>
    <col collapsed="false" hidden="false" max="3" min="3" style="16" width="13.2295918367347"/>
    <col collapsed="false" hidden="false" max="4" min="4" style="1" width="11.0714285714286"/>
    <col collapsed="false" hidden="false" max="5" min="5" style="16" width="15.9285714285714"/>
    <col collapsed="false" hidden="false" max="8" min="6" style="0" width="6.20918367346939"/>
    <col collapsed="false" hidden="false" max="9" min="9" style="0" width="5.35714285714286"/>
    <col collapsed="false" hidden="false" max="10" min="10" style="0" width="5.20918367346939"/>
    <col collapsed="false" hidden="false" max="11" min="11" style="0" width="5.0765306122449"/>
    <col collapsed="false" hidden="false" max="12" min="12" style="0" width="4.86224489795918"/>
    <col collapsed="false" hidden="false" max="14" min="13" style="0" width="4.45408163265306"/>
    <col collapsed="false" hidden="false" max="15" min="15" style="0" width="7.29081632653061"/>
    <col collapsed="false" hidden="true" max="16" min="16" style="0" width="0"/>
    <col collapsed="false" hidden="false" max="1025" min="17" style="0" width="8.50510204081633"/>
  </cols>
  <sheetData>
    <row r="1" customFormat="false" ht="23.25" hidden="false" customHeight="true" outlineLevel="0" collapsed="false">
      <c r="A1" s="4" t="str">
        <f aca="false">lista_startowa!B3</f>
        <v>AUGUSTÓW CUP 2019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customFormat="false" ht="15" hidden="false" customHeight="false" outlineLevel="0" collapsed="false">
      <c r="A2" s="20" t="str">
        <f aca="false">lista_startowa!B33</f>
        <v>klasa Omega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customFormat="false" ht="15" hidden="false" customHeight="false" outlineLevel="0" collapsed="false">
      <c r="A3" s="21" t="s">
        <v>70</v>
      </c>
      <c r="B3" s="22" t="n">
        <f aca="true">NOW()</f>
        <v>43688.6024878009</v>
      </c>
      <c r="D3" s="37"/>
    </row>
    <row r="4" customFormat="false" ht="15" hidden="false" customHeight="false" outlineLevel="0" collapsed="false">
      <c r="F4" s="23" t="s">
        <v>71</v>
      </c>
      <c r="G4" s="23"/>
      <c r="H4" s="23"/>
      <c r="I4" s="23"/>
      <c r="J4" s="23"/>
      <c r="K4" s="23"/>
      <c r="L4" s="23"/>
      <c r="M4" s="23"/>
      <c r="N4" s="23"/>
    </row>
    <row r="5" customFormat="false" ht="22.5" hidden="false" customHeight="true" outlineLevel="0" collapsed="false">
      <c r="A5" s="25" t="s">
        <v>72</v>
      </c>
      <c r="B5" s="24" t="s">
        <v>4</v>
      </c>
      <c r="C5" s="25" t="s">
        <v>73</v>
      </c>
      <c r="D5" s="45" t="s">
        <v>74</v>
      </c>
      <c r="E5" s="25" t="s">
        <v>75</v>
      </c>
      <c r="F5" s="25" t="s">
        <v>40</v>
      </c>
      <c r="G5" s="25" t="s">
        <v>76</v>
      </c>
      <c r="H5" s="25" t="s">
        <v>77</v>
      </c>
      <c r="I5" s="25" t="s">
        <v>78</v>
      </c>
      <c r="J5" s="25" t="s">
        <v>79</v>
      </c>
      <c r="K5" s="25" t="s">
        <v>80</v>
      </c>
      <c r="L5" s="25" t="s">
        <v>81</v>
      </c>
      <c r="M5" s="25" t="s">
        <v>82</v>
      </c>
      <c r="N5" s="38" t="s">
        <v>83</v>
      </c>
      <c r="O5" s="38" t="s">
        <v>84</v>
      </c>
      <c r="P5" s="26" t="s">
        <v>3</v>
      </c>
    </row>
    <row r="6" customFormat="false" ht="15" hidden="false" customHeight="false" outlineLevel="0" collapsed="false">
      <c r="A6" s="23" t="n">
        <f aca="true">IFERROR(OFFSET(A6,-1,0)+1,1)</f>
        <v>1</v>
      </c>
      <c r="B6" s="39" t="str">
        <f aca="false">IFERROR(IF(lista_startowa!C37=0,"",lista_startowa!C37),"")</f>
        <v>Maciej Wasilewski</v>
      </c>
      <c r="C6" s="39" t="str">
        <f aca="false">IFERROR(IF(lista_startowa!D37=0,"",lista_startowa!D37),"")</f>
        <v>POL 200</v>
      </c>
      <c r="D6" s="39" t="str">
        <f aca="false">IFERROR(IF(lista_startowa!E37=0,"",lista_startowa!E37),"")</f>
        <v/>
      </c>
      <c r="E6" s="40" t="str">
        <f aca="false">IFERROR(IF(lista_startowa!F37=0,"",lista_startowa!F37),"")</f>
        <v>BRUNSWICK</v>
      </c>
      <c r="F6" s="40" t="n">
        <v>1</v>
      </c>
      <c r="G6" s="40" t="n">
        <v>2</v>
      </c>
      <c r="H6" s="40" t="n">
        <v>2</v>
      </c>
      <c r="I6" s="40" t="s">
        <v>91</v>
      </c>
      <c r="J6" s="40" t="n">
        <v>2</v>
      </c>
      <c r="K6" s="40" t="n">
        <v>2</v>
      </c>
      <c r="L6" s="40"/>
      <c r="M6" s="40"/>
      <c r="N6" s="41"/>
      <c r="O6" s="41" t="n">
        <f aca="false">IF(ISBLANK(F6),"",SUM(F6:N6)+(COUNTIF(F6:N6,"DSQ")+COUNTIF(F6:N6,"DNF")+COUNTIF(F6:N6,"OCS")+COUNTIF(F6:N6,"DNC")+COUNTIF(F6:N6,"DNS")+COUNTIF(F6:N6,"DNE")+COUNTIF(F6:N6,"RET")+COUNTIF(F6:N6,"BFD"))*$D$12)</f>
        <v>9</v>
      </c>
      <c r="P6" s="42" t="n">
        <v>1</v>
      </c>
    </row>
    <row r="7" customFormat="false" ht="15" hidden="false" customHeight="false" outlineLevel="0" collapsed="false">
      <c r="A7" s="23" t="n">
        <f aca="true">IFERROR(OFFSET(A7,-1,0)+1,1)</f>
        <v>2</v>
      </c>
      <c r="B7" s="39" t="str">
        <f aca="false">IFERROR(IF(lista_startowa!C38=0,"",lista_startowa!C38),"")</f>
        <v>Piotr Ossowski</v>
      </c>
      <c r="C7" s="39" t="str">
        <f aca="false">IFERROR(IF(lista_startowa!D38=0,"",lista_startowa!D38),"")</f>
        <v>POL 710</v>
      </c>
      <c r="D7" s="39" t="str">
        <f aca="false">IFERROR(IF(lista_startowa!E38=0,"",lista_startowa!E38),"")</f>
        <v/>
      </c>
      <c r="E7" s="40" t="str">
        <f aca="false">IFERROR(IF(lista_startowa!F38=0,"",lista_startowa!F38),"")</f>
        <v>ECO-TECH</v>
      </c>
      <c r="F7" s="40" t="n">
        <v>2</v>
      </c>
      <c r="G7" s="40" t="n">
        <v>1</v>
      </c>
      <c r="H7" s="40" t="s">
        <v>91</v>
      </c>
      <c r="I7" s="40" t="n">
        <v>2</v>
      </c>
      <c r="J7" s="40" t="n">
        <v>3</v>
      </c>
      <c r="K7" s="40" t="n">
        <v>3</v>
      </c>
      <c r="L7" s="40"/>
      <c r="M7" s="40"/>
      <c r="N7" s="41"/>
      <c r="O7" s="41" t="n">
        <f aca="false">IF(ISBLANK(F7),"",SUM(F7:N7)+(COUNTIF(F7:N7,"DSQ")+COUNTIF(F7:N7,"DNF")+COUNTIF(F7:N7,"OCS")+COUNTIF(F7:N7,"DNC")+COUNTIF(F7:N7,"DNS")+COUNTIF(F7:N7,"DNE")+COUNTIF(F7:N7,"RET")+COUNTIF(F7:N7,"BFD"))*$D$12)</f>
        <v>11</v>
      </c>
      <c r="P7" s="40" t="n">
        <v>2</v>
      </c>
    </row>
    <row r="8" customFormat="false" ht="15" hidden="false" customHeight="false" outlineLevel="0" collapsed="false">
      <c r="A8" s="23" t="n">
        <f aca="true">IFERROR(OFFSET(A8,-1,0)+1,1)</f>
        <v>3</v>
      </c>
      <c r="B8" s="39" t="str">
        <f aca="false">IFERROR(IF(lista_startowa!C36=0,"",lista_startowa!C36),"")</f>
        <v>Andrzej Ignaciuk</v>
      </c>
      <c r="C8" s="39" t="str">
        <f aca="false">IFERROR(IF(lista_startowa!D36=0,"",lista_startowa!D36),"")</f>
        <v>POL 156</v>
      </c>
      <c r="D8" s="39" t="str">
        <f aca="false">IFERROR(IF(lista_startowa!E36=0,"",lista_startowa!E36),"")</f>
        <v/>
      </c>
      <c r="E8" s="40" t="str">
        <f aca="false">IFERROR(IF(lista_startowa!F36=0,"",lista_startowa!F36),"")</f>
        <v>PERI</v>
      </c>
      <c r="F8" s="40" t="n">
        <v>3</v>
      </c>
      <c r="G8" s="40" t="s">
        <v>92</v>
      </c>
      <c r="H8" s="40" t="n">
        <v>1</v>
      </c>
      <c r="I8" s="40" t="n">
        <v>4</v>
      </c>
      <c r="J8" s="40" t="n">
        <v>4</v>
      </c>
      <c r="K8" s="40" t="n">
        <v>1</v>
      </c>
      <c r="L8" s="40"/>
      <c r="M8" s="40"/>
      <c r="N8" s="41"/>
      <c r="O8" s="41" t="n">
        <f aca="false">IF(ISBLANK(F8),"",SUM(F8:N8)+(COUNTIF(F8:N8,"DSQ")+COUNTIF(F8:N8,"DNF")+COUNTIF(F8:N8,"OCS")+COUNTIF(F8:N8,"DNC")+COUNTIF(F8:N8,"DNS")+COUNTIF(F8:N8,"DNE")+COUNTIF(F8:N8,"RET")+COUNTIF(F8:N8,"BFD"))*$D$12)</f>
        <v>13</v>
      </c>
      <c r="P8" s="40" t="n">
        <v>3</v>
      </c>
    </row>
    <row r="9" customFormat="false" ht="15" hidden="false" customHeight="false" outlineLevel="0" collapsed="false">
      <c r="A9" s="23" t="n">
        <f aca="true">IFERROR(OFFSET(A9,-1,0)+1,1)</f>
        <v>4</v>
      </c>
      <c r="B9" s="39" t="str">
        <f aca="false">IFERROR(IF(lista_startowa!C35=0,"",lista_startowa!C35),"")</f>
        <v>Robert Dąbrowski</v>
      </c>
      <c r="C9" s="39" t="str">
        <f aca="false">IFERROR(IF(lista_startowa!D35=0,"",lista_startowa!D35),"")</f>
        <v/>
      </c>
      <c r="D9" s="39" t="str">
        <f aca="false">IFERROR(IF(lista_startowa!E35=0,"",lista_startowa!E35),"")</f>
        <v/>
      </c>
      <c r="E9" s="40" t="str">
        <f aca="false">IFERROR(IF(lista_startowa!F35=0,"",lista_startowa!F35),"")</f>
        <v>MATRIX</v>
      </c>
      <c r="F9" s="40" t="s">
        <v>87</v>
      </c>
      <c r="G9" s="40" t="n">
        <v>3</v>
      </c>
      <c r="H9" s="40" t="n">
        <v>4</v>
      </c>
      <c r="I9" s="40" t="n">
        <v>1</v>
      </c>
      <c r="J9" s="40" t="n">
        <v>1</v>
      </c>
      <c r="K9" s="40" t="n">
        <v>4</v>
      </c>
      <c r="L9" s="40"/>
      <c r="M9" s="40"/>
      <c r="N9" s="41"/>
      <c r="O9" s="41" t="n">
        <f aca="false">IF(ISBLANK(F9),"",SUM(F9:N9)+(COUNTIF(F9:N9,"DSQ")+COUNTIF(F9:N9,"DNF")+COUNTIF(F9:N9,"OCS")+COUNTIF(F9:N9,"DNC")+COUNTIF(F9:N9,"DNS")+COUNTIF(F9:N9,"DNE")+COUNTIF(F9:N9,"RET")+COUNTIF(F9:N9,"BFD"))*$D$12)</f>
        <v>13</v>
      </c>
      <c r="P9" s="40" t="n">
        <v>4</v>
      </c>
    </row>
    <row r="10" customFormat="false" ht="15" hidden="false" customHeight="false" outlineLevel="0" collapsed="false">
      <c r="A10" s="23" t="n">
        <f aca="true">IFERROR(OFFSET(A10,-1,0)+1,1)</f>
        <v>5</v>
      </c>
      <c r="B10" s="39" t="str">
        <f aca="false">IFERROR(IF(lista_startowa!C39=0,"",lista_startowa!C39),"")</f>
        <v>Daniel Krzyżewski</v>
      </c>
      <c r="C10" s="39" t="str">
        <f aca="false">IFERROR(IF(lista_startowa!D39=0,"",lista_startowa!D39),"")</f>
        <v>SW 2152</v>
      </c>
      <c r="D10" s="39" t="str">
        <f aca="false">IFERROR(IF(lista_startowa!E39=0,"",lista_startowa!E39),"")</f>
        <v/>
      </c>
      <c r="E10" s="40" t="str">
        <f aca="false">IFERROR(IF(lista_startowa!F39=0,"",lista_startowa!F39),"")</f>
        <v/>
      </c>
      <c r="F10" s="40" t="s">
        <v>96</v>
      </c>
      <c r="G10" s="46" t="n">
        <v>4</v>
      </c>
      <c r="H10" s="46" t="s">
        <v>94</v>
      </c>
      <c r="I10" s="46" t="n">
        <v>5</v>
      </c>
      <c r="J10" s="46" t="s">
        <v>97</v>
      </c>
      <c r="K10" s="46" t="s">
        <v>97</v>
      </c>
      <c r="L10" s="46"/>
      <c r="M10" s="46"/>
      <c r="N10" s="47"/>
      <c r="O10" s="41" t="n">
        <f aca="false">IF(ISBLANK(F10),"",SUM(F10:N10)+(COUNTIF(F10:N10,"DSQ")+COUNTIF(F10:N10,"DNF")+COUNTIF(F10:N10,"OCS")+COUNTIF(F10:N10,"DNC")+COUNTIF(F10:N10,"DNS")+COUNTIF(F10:N10,"DNE")+COUNTIF(F10:N10,"RET")+COUNTIF(F10:N10,"BFD"))*$D$12)</f>
        <v>27</v>
      </c>
      <c r="P10" s="40" t="n">
        <v>5</v>
      </c>
    </row>
    <row r="11" customFormat="false" ht="15" hidden="false" customHeight="false" outlineLevel="0" collapsed="false">
      <c r="A11" s="20"/>
      <c r="B11" s="43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customFormat="false" ht="15" hidden="false" customHeight="false" outlineLevel="0" collapsed="false">
      <c r="C12" s="21" t="s">
        <v>88</v>
      </c>
      <c r="D12" s="36" t="n">
        <f aca="false">ROWS(A6:A10)+1</f>
        <v>6</v>
      </c>
      <c r="E12" s="33" t="s">
        <v>89</v>
      </c>
      <c r="F12" s="33"/>
    </row>
    <row r="13" customFormat="false" ht="15" hidden="false" customHeight="false" outlineLevel="0" collapsed="false">
      <c r="E13" s="34" t="s">
        <v>90</v>
      </c>
      <c r="F13" s="34"/>
    </row>
  </sheetData>
  <mergeCells count="5">
    <mergeCell ref="A1:O1"/>
    <mergeCell ref="A2:O2"/>
    <mergeCell ref="F4:N4"/>
    <mergeCell ref="E12:F12"/>
    <mergeCell ref="E13:F13"/>
  </mergeCells>
  <printOptions headings="false" gridLines="false" gridLinesSet="true" horizontalCentered="true" verticalCentered="false"/>
  <pageMargins left="0.118055555555556" right="0.0784722222222222" top="0.39375" bottom="0.39375" header="0.511805555555555" footer="0.511805555555555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79"/>
  <sheetViews>
    <sheetView windowProtection="false" showFormulas="false" showGridLines="true" showRowColHeaders="true" showZeros="true" rightToLeft="false" tabSelected="false" showOutlineSymbols="true" defaultGridColor="true" view="normal" topLeftCell="A70" colorId="64" zoomScale="75" zoomScaleNormal="75" zoomScalePageLayoutView="100" workbookViewId="0">
      <selection pane="topLeft" activeCell="H68" activeCellId="0" sqref="H68"/>
    </sheetView>
  </sheetViews>
  <sheetFormatPr defaultRowHeight="18"/>
  <cols>
    <col collapsed="false" hidden="false" max="1" min="1" style="48" width="40.5"/>
    <col collapsed="false" hidden="false" max="3" min="2" style="49" width="12.2857142857143"/>
    <col collapsed="false" hidden="false" max="4" min="4" style="49" width="13.5"/>
    <col collapsed="false" hidden="false" max="5" min="5" style="49" width="12.2857142857143"/>
    <col collapsed="false" hidden="false" max="6" min="6" style="49" width="13.5"/>
    <col collapsed="false" hidden="false" max="7" min="7" style="49" width="17.8214285714286"/>
    <col collapsed="false" hidden="false" max="9" min="8" style="49" width="12.2857142857143"/>
    <col collapsed="false" hidden="false" max="10" min="10" style="49" width="10.530612244898"/>
    <col collapsed="false" hidden="false" max="11" min="11" style="50" width="10.8010204081633"/>
    <col collapsed="false" hidden="false" max="15" min="12" style="50" width="7.4234693877551"/>
    <col collapsed="false" hidden="true" max="18" min="16" style="50" width="0"/>
    <col collapsed="false" hidden="false" max="19" min="19" style="50" width="7.4234693877551"/>
    <col collapsed="false" hidden="false" max="20" min="20" style="48" width="13.6326530612245"/>
    <col collapsed="false" hidden="false" max="21" min="21" style="51" width="13.3622448979592"/>
    <col collapsed="false" hidden="false" max="256" min="22" style="48" width="8.23469387755102"/>
    <col collapsed="false" hidden="false" max="257" min="257" style="48" width="40.5"/>
    <col collapsed="false" hidden="false" max="259" min="258" style="48" width="12.2857142857143"/>
    <col collapsed="false" hidden="false" max="260" min="260" style="48" width="13.5"/>
    <col collapsed="false" hidden="false" max="261" min="261" style="48" width="12.2857142857143"/>
    <col collapsed="false" hidden="false" max="262" min="262" style="48" width="13.5"/>
    <col collapsed="false" hidden="false" max="263" min="263" style="48" width="17.8214285714286"/>
    <col collapsed="false" hidden="false" max="265" min="264" style="48" width="12.2857142857143"/>
    <col collapsed="false" hidden="false" max="266" min="266" style="48" width="10.530612244898"/>
    <col collapsed="false" hidden="false" max="267" min="267" style="48" width="10.8010204081633"/>
    <col collapsed="false" hidden="false" max="271" min="268" style="48" width="7.4234693877551"/>
    <col collapsed="false" hidden="true" max="274" min="272" style="48" width="0"/>
    <col collapsed="false" hidden="false" max="275" min="275" style="48" width="7.4234693877551"/>
    <col collapsed="false" hidden="false" max="276" min="276" style="48" width="13.6326530612245"/>
    <col collapsed="false" hidden="false" max="277" min="277" style="48" width="13.3622448979592"/>
    <col collapsed="false" hidden="false" max="512" min="278" style="48" width="8.23469387755102"/>
    <col collapsed="false" hidden="false" max="513" min="513" style="48" width="40.5"/>
    <col collapsed="false" hidden="false" max="515" min="514" style="48" width="12.2857142857143"/>
    <col collapsed="false" hidden="false" max="516" min="516" style="48" width="13.5"/>
    <col collapsed="false" hidden="false" max="517" min="517" style="48" width="12.2857142857143"/>
    <col collapsed="false" hidden="false" max="518" min="518" style="48" width="13.5"/>
    <col collapsed="false" hidden="false" max="519" min="519" style="48" width="17.8214285714286"/>
    <col collapsed="false" hidden="false" max="521" min="520" style="48" width="12.2857142857143"/>
    <col collapsed="false" hidden="false" max="522" min="522" style="48" width="10.530612244898"/>
    <col collapsed="false" hidden="false" max="523" min="523" style="48" width="10.8010204081633"/>
    <col collapsed="false" hidden="false" max="527" min="524" style="48" width="7.4234693877551"/>
    <col collapsed="false" hidden="true" max="530" min="528" style="48" width="0"/>
    <col collapsed="false" hidden="false" max="531" min="531" style="48" width="7.4234693877551"/>
    <col collapsed="false" hidden="false" max="532" min="532" style="48" width="13.6326530612245"/>
    <col collapsed="false" hidden="false" max="533" min="533" style="48" width="13.3622448979592"/>
    <col collapsed="false" hidden="false" max="768" min="534" style="48" width="8.23469387755102"/>
    <col collapsed="false" hidden="false" max="769" min="769" style="48" width="40.5"/>
    <col collapsed="false" hidden="false" max="771" min="770" style="48" width="12.2857142857143"/>
    <col collapsed="false" hidden="false" max="772" min="772" style="48" width="13.5"/>
    <col collapsed="false" hidden="false" max="773" min="773" style="48" width="12.2857142857143"/>
    <col collapsed="false" hidden="false" max="774" min="774" style="48" width="13.5"/>
    <col collapsed="false" hidden="false" max="775" min="775" style="48" width="17.8214285714286"/>
    <col collapsed="false" hidden="false" max="777" min="776" style="48" width="12.2857142857143"/>
    <col collapsed="false" hidden="false" max="778" min="778" style="48" width="10.530612244898"/>
    <col collapsed="false" hidden="false" max="779" min="779" style="48" width="10.8010204081633"/>
    <col collapsed="false" hidden="false" max="783" min="780" style="48" width="7.4234693877551"/>
    <col collapsed="false" hidden="true" max="786" min="784" style="48" width="0"/>
    <col collapsed="false" hidden="false" max="787" min="787" style="48" width="7.4234693877551"/>
    <col collapsed="false" hidden="false" max="788" min="788" style="48" width="13.6326530612245"/>
    <col collapsed="false" hidden="false" max="789" min="789" style="48" width="13.3622448979592"/>
    <col collapsed="false" hidden="false" max="1025" min="790" style="48" width="8.23469387755102"/>
  </cols>
  <sheetData>
    <row r="1" customFormat="false" ht="18" hidden="false" customHeight="false" outlineLevel="0" collapsed="false">
      <c r="A1" s="48" t="s">
        <v>98</v>
      </c>
    </row>
    <row r="3" customFormat="false" ht="18" hidden="false" customHeight="false" outlineLevel="0" collapsed="false">
      <c r="A3" s="52" t="s">
        <v>99</v>
      </c>
      <c r="B3" s="53"/>
      <c r="C3" s="53"/>
      <c r="D3" s="53"/>
      <c r="E3" s="53"/>
      <c r="F3" s="53"/>
      <c r="G3" s="54"/>
    </row>
    <row r="5" s="60" customFormat="true" ht="54" hidden="false" customHeight="false" outlineLevel="0" collapsed="false">
      <c r="A5" s="55" t="s">
        <v>75</v>
      </c>
      <c r="B5" s="56" t="s">
        <v>100</v>
      </c>
      <c r="C5" s="56" t="s">
        <v>101</v>
      </c>
      <c r="D5" s="56" t="s">
        <v>102</v>
      </c>
      <c r="E5" s="56" t="s">
        <v>103</v>
      </c>
      <c r="F5" s="57" t="s">
        <v>104</v>
      </c>
      <c r="G5" s="57"/>
      <c r="H5" s="56" t="s">
        <v>105</v>
      </c>
      <c r="I5" s="57" t="s">
        <v>106</v>
      </c>
      <c r="J5" s="57"/>
      <c r="K5" s="56" t="s">
        <v>107</v>
      </c>
      <c r="L5" s="58" t="s">
        <v>108</v>
      </c>
      <c r="M5" s="58" t="s">
        <v>109</v>
      </c>
      <c r="N5" s="58" t="s">
        <v>110</v>
      </c>
      <c r="O5" s="58" t="s">
        <v>111</v>
      </c>
      <c r="P5" s="58" t="s">
        <v>112</v>
      </c>
      <c r="Q5" s="58" t="s">
        <v>113</v>
      </c>
      <c r="R5" s="58" t="s">
        <v>114</v>
      </c>
      <c r="S5" s="58" t="s">
        <v>115</v>
      </c>
      <c r="T5" s="55" t="s">
        <v>116</v>
      </c>
      <c r="U5" s="59" t="s">
        <v>117</v>
      </c>
    </row>
    <row r="6" customFormat="false" ht="18" hidden="false" customHeight="false" outlineLevel="0" collapsed="false">
      <c r="A6" s="61" t="s">
        <v>118</v>
      </c>
      <c r="B6" s="62" t="n">
        <v>6.5</v>
      </c>
      <c r="C6" s="62" t="n">
        <v>20</v>
      </c>
      <c r="D6" s="62"/>
      <c r="E6" s="62"/>
      <c r="F6" s="63" t="n">
        <f aca="false">IF(E6=0,C6,(C6+D6+E6)/2)</f>
        <v>20</v>
      </c>
      <c r="G6" s="63" t="n">
        <f aca="false">0.06*(B6)-0.15</f>
        <v>0.24</v>
      </c>
      <c r="H6" s="62" t="n">
        <v>1.3</v>
      </c>
      <c r="I6" s="63" t="n">
        <f aca="false">G6+H6</f>
        <v>1.54</v>
      </c>
      <c r="J6" s="63" t="n">
        <f aca="false">(I6/H6)^(1/4)</f>
        <v>1.04326429001473</v>
      </c>
      <c r="K6" s="64" t="n">
        <f aca="false">(SQRT($B6))*((1.55*(SQRT($F6)/$B6)+0.0545*(($B6+SQRT($F6)))/(POWER($I6,1/3))))*J6</f>
        <v>4.21382056904428</v>
      </c>
      <c r="L6" s="65"/>
      <c r="M6" s="65" t="n">
        <v>-1</v>
      </c>
      <c r="N6" s="65"/>
      <c r="O6" s="65"/>
      <c r="P6" s="65"/>
      <c r="Q6" s="65"/>
      <c r="R6" s="65"/>
      <c r="S6" s="65"/>
      <c r="T6" s="66" t="n">
        <f aca="false">SUM(L6:S6)</f>
        <v>-1</v>
      </c>
      <c r="U6" s="67" t="n">
        <f aca="false">K6*(1+T6/100)</f>
        <v>4.17168236335383</v>
      </c>
    </row>
    <row r="7" customFormat="false" ht="18" hidden="false" customHeight="false" outlineLevel="0" collapsed="false">
      <c r="A7" s="61" t="s">
        <v>119</v>
      </c>
      <c r="B7" s="62" t="n">
        <v>6.2</v>
      </c>
      <c r="C7" s="62" t="n">
        <v>19.2</v>
      </c>
      <c r="D7" s="62"/>
      <c r="E7" s="62"/>
      <c r="F7" s="63" t="n">
        <f aca="false">IF(E7=0,C7,(C7+D7+E7)/2)</f>
        <v>19.2</v>
      </c>
      <c r="G7" s="63" t="n">
        <f aca="false">0.06*(B7)-0.15</f>
        <v>0.222</v>
      </c>
      <c r="H7" s="62" t="n">
        <v>0.55</v>
      </c>
      <c r="I7" s="63" t="n">
        <f aca="false">G7+H7</f>
        <v>0.772</v>
      </c>
      <c r="J7" s="63" t="n">
        <f aca="false">(I7/H7)^(1/4)</f>
        <v>1.08846295490125</v>
      </c>
      <c r="K7" s="64" t="n">
        <f aca="false">(SQRT($B7))*((1.55*(SQRT($F7)/$B7)+0.0545*(($B7+SQRT($F7)))/(POWER($I7,1/3))))*J7</f>
        <v>4.67275870042802</v>
      </c>
      <c r="L7" s="65" t="n">
        <v>-2</v>
      </c>
      <c r="M7" s="65"/>
      <c r="N7" s="65"/>
      <c r="O7" s="65"/>
      <c r="P7" s="65"/>
      <c r="Q7" s="65"/>
      <c r="R7" s="65"/>
      <c r="S7" s="65"/>
      <c r="T7" s="66" t="n">
        <f aca="false">SUM(L7:S7)</f>
        <v>-2</v>
      </c>
      <c r="U7" s="67" t="n">
        <f aca="false">K7*(1+T7/100)</f>
        <v>4.57930352641946</v>
      </c>
    </row>
    <row r="8" customFormat="false" ht="18" hidden="false" customHeight="false" outlineLevel="0" collapsed="false">
      <c r="A8" s="61" t="s">
        <v>120</v>
      </c>
      <c r="B8" s="62" t="n">
        <v>6.5</v>
      </c>
      <c r="C8" s="62" t="n">
        <v>24</v>
      </c>
      <c r="D8" s="62"/>
      <c r="E8" s="62"/>
      <c r="F8" s="63" t="n">
        <f aca="false">IF(E8=0,C8,(C8+D8+E8)/2)</f>
        <v>24</v>
      </c>
      <c r="G8" s="63" t="n">
        <f aca="false">0.06*(B8)-0.15</f>
        <v>0.24</v>
      </c>
      <c r="H8" s="62" t="n">
        <v>1.3</v>
      </c>
      <c r="I8" s="63" t="n">
        <f aca="false">G8+H8</f>
        <v>1.54</v>
      </c>
      <c r="J8" s="63" t="n">
        <f aca="false">(I8/H8)^(1/4)</f>
        <v>1.04326429001473</v>
      </c>
      <c r="K8" s="64" t="n">
        <f aca="false">(SQRT($B8))*((1.55*(SQRT($F8)/$B8)+0.0545*(($B8+SQRT($F8)))/(POWER($I8,1/3))))*J8</f>
        <v>4.53813243316337</v>
      </c>
      <c r="L8" s="65"/>
      <c r="M8" s="65"/>
      <c r="N8" s="65"/>
      <c r="O8" s="65"/>
      <c r="P8" s="65"/>
      <c r="Q8" s="65"/>
      <c r="R8" s="65"/>
      <c r="S8" s="65"/>
      <c r="T8" s="66" t="n">
        <f aca="false">SUM(L8:S8)</f>
        <v>0</v>
      </c>
      <c r="U8" s="67" t="n">
        <f aca="false">K8*(1+T8/100)</f>
        <v>4.53813243316337</v>
      </c>
    </row>
    <row r="9" customFormat="false" ht="18" hidden="false" customHeight="false" outlineLevel="0" collapsed="false">
      <c r="A9" s="61" t="s">
        <v>121</v>
      </c>
      <c r="B9" s="62" t="n">
        <v>7.03</v>
      </c>
      <c r="C9" s="62" t="n">
        <v>22.5</v>
      </c>
      <c r="D9" s="62"/>
      <c r="E9" s="62"/>
      <c r="F9" s="63" t="n">
        <f aca="false">IF(E9=0,C9,(C9+D9+E9)/2)</f>
        <v>22.5</v>
      </c>
      <c r="G9" s="63" t="n">
        <f aca="false">0.06*(B9)-0.15</f>
        <v>0.2718</v>
      </c>
      <c r="H9" s="62" t="n">
        <v>1.8</v>
      </c>
      <c r="I9" s="63" t="n">
        <f aca="false">G9+H9</f>
        <v>2.0718</v>
      </c>
      <c r="J9" s="63" t="n">
        <f aca="false">(I9/H9)^(1/4)</f>
        <v>1.03578312429065</v>
      </c>
      <c r="K9" s="64" t="n">
        <f aca="false">(SQRT($B9))*((1.55*(SQRT($F9)/$B9)+0.0545*(($B9+SQRT($F9)))/(POWER($I9,1/3))))*J9</f>
        <v>4.25447699320364</v>
      </c>
      <c r="L9" s="65"/>
      <c r="M9" s="65"/>
      <c r="N9" s="65"/>
      <c r="O9" s="65"/>
      <c r="P9" s="65"/>
      <c r="Q9" s="65"/>
      <c r="R9" s="65"/>
      <c r="S9" s="65"/>
      <c r="T9" s="66" t="n">
        <f aca="false">SUM(L9:S9)</f>
        <v>0</v>
      </c>
      <c r="U9" s="67" t="n">
        <f aca="false">K9*(1+T9/100)</f>
        <v>4.25447699320364</v>
      </c>
    </row>
    <row r="10" customFormat="false" ht="18" hidden="false" customHeight="false" outlineLevel="0" collapsed="false">
      <c r="A10" s="61" t="s">
        <v>122</v>
      </c>
      <c r="B10" s="62" t="n">
        <v>7.49</v>
      </c>
      <c r="C10" s="62" t="n">
        <v>26</v>
      </c>
      <c r="D10" s="62"/>
      <c r="E10" s="62"/>
      <c r="F10" s="63" t="n">
        <f aca="false">IF(E10=0,C10,(C10+D10+E10)/2)</f>
        <v>26</v>
      </c>
      <c r="G10" s="63" t="n">
        <f aca="false">0.06*(B10)-0.15</f>
        <v>0.2994</v>
      </c>
      <c r="H10" s="62" t="n">
        <v>1.8</v>
      </c>
      <c r="I10" s="63" t="n">
        <f aca="false">G10+H10</f>
        <v>2.0994</v>
      </c>
      <c r="J10" s="63" t="n">
        <f aca="false">(I10/H10)^(1/4)</f>
        <v>1.03921563467908</v>
      </c>
      <c r="K10" s="64" t="n">
        <f aca="false">(SQRT($B10))*((1.55*(SQRT($F10)/$B10)+0.0545*(($B10+SQRT($F10)))/(POWER($I10,1/3))))*J10</f>
        <v>4.52506565767931</v>
      </c>
      <c r="L10" s="65"/>
      <c r="M10" s="65"/>
      <c r="N10" s="65"/>
      <c r="O10" s="65" t="n">
        <v>1.5</v>
      </c>
      <c r="P10" s="65"/>
      <c r="Q10" s="65"/>
      <c r="R10" s="65"/>
      <c r="S10" s="65"/>
      <c r="T10" s="66" t="n">
        <f aca="false">SUM(L10:S10)</f>
        <v>1.5</v>
      </c>
      <c r="U10" s="67" t="n">
        <f aca="false">K10*(1+T10/100)</f>
        <v>4.5929416425445</v>
      </c>
    </row>
    <row r="11" customFormat="false" ht="18" hidden="false" customHeight="false" outlineLevel="0" collapsed="false">
      <c r="A11" s="61" t="s">
        <v>123</v>
      </c>
      <c r="B11" s="62" t="n">
        <v>6.6</v>
      </c>
      <c r="C11" s="62" t="n">
        <v>21</v>
      </c>
      <c r="D11" s="62"/>
      <c r="E11" s="62"/>
      <c r="F11" s="63" t="n">
        <f aca="false">IF(E11=0,C11,(C11+D11+E11)/2)</f>
        <v>21</v>
      </c>
      <c r="G11" s="63" t="n">
        <f aca="false">0.06*(B11)-0.15</f>
        <v>0.246</v>
      </c>
      <c r="H11" s="62" t="n">
        <v>1.1</v>
      </c>
      <c r="I11" s="63" t="n">
        <f aca="false">G11+H11</f>
        <v>1.346</v>
      </c>
      <c r="J11" s="63" t="n">
        <f aca="false">(I11/H11)^(1/4)</f>
        <v>1.05175138764417</v>
      </c>
      <c r="K11" s="64" t="n">
        <f aca="false">(SQRT($B11))*((1.55*(SQRT($F11)/$B11)+0.0545*(($B11+SQRT($F11)))/(POWER($I11,1/3))))*J11</f>
        <v>4.39936905576749</v>
      </c>
      <c r="L11" s="65"/>
      <c r="M11" s="65" t="n">
        <v>-1.5</v>
      </c>
      <c r="N11" s="65"/>
      <c r="O11" s="65"/>
      <c r="P11" s="65"/>
      <c r="Q11" s="65"/>
      <c r="R11" s="65"/>
      <c r="S11" s="65"/>
      <c r="T11" s="66" t="n">
        <f aca="false">SUM(L11:S11)</f>
        <v>-1.5</v>
      </c>
      <c r="U11" s="67" t="n">
        <f aca="false">K11*(1+T11/100)</f>
        <v>4.33337851993098</v>
      </c>
    </row>
    <row r="12" customFormat="false" ht="18" hidden="false" customHeight="false" outlineLevel="0" collapsed="false">
      <c r="A12" s="61" t="s">
        <v>124</v>
      </c>
      <c r="B12" s="62" t="n">
        <v>7.7</v>
      </c>
      <c r="C12" s="62" t="n">
        <v>30</v>
      </c>
      <c r="D12" s="62"/>
      <c r="E12" s="62"/>
      <c r="F12" s="63" t="n">
        <f aca="false">IF(E12=0,C12,(C12+D12+E12)/2)</f>
        <v>30</v>
      </c>
      <c r="G12" s="63" t="n">
        <f aca="false">0.06*(B12)-0.15</f>
        <v>0.312</v>
      </c>
      <c r="H12" s="62" t="n">
        <v>2</v>
      </c>
      <c r="I12" s="63" t="n">
        <f aca="false">G12+H12</f>
        <v>2.312</v>
      </c>
      <c r="J12" s="63" t="n">
        <f aca="false">(I12/H12)^(1/4)</f>
        <v>1.03690616955308</v>
      </c>
      <c r="K12" s="64" t="n">
        <f aca="false">(SQRT($B12))*((1.55*(SQRT($F12)/$B12)+0.0545*(($B12+SQRT($F12)))/(POWER($I12,1/3))))*J12</f>
        <v>4.73509039252852</v>
      </c>
      <c r="L12" s="65"/>
      <c r="M12" s="65" t="n">
        <v>-2</v>
      </c>
      <c r="N12" s="65"/>
      <c r="O12" s="65"/>
      <c r="P12" s="65"/>
      <c r="Q12" s="65"/>
      <c r="R12" s="65"/>
      <c r="S12" s="65"/>
      <c r="T12" s="66" t="n">
        <f aca="false">SUM(L12:S12)</f>
        <v>-2</v>
      </c>
      <c r="U12" s="67" t="n">
        <f aca="false">K12*(1+T12/100)</f>
        <v>4.64038858467795</v>
      </c>
    </row>
    <row r="13" customFormat="false" ht="18" hidden="false" customHeight="false" outlineLevel="0" collapsed="false">
      <c r="A13" s="61" t="s">
        <v>125</v>
      </c>
      <c r="B13" s="62" t="n">
        <v>7.47</v>
      </c>
      <c r="C13" s="62" t="n">
        <v>18.4</v>
      </c>
      <c r="D13" s="62"/>
      <c r="E13" s="62"/>
      <c r="F13" s="63" t="n">
        <f aca="false">IF(E13=0,C13,(C13+D13+E13)/2)</f>
        <v>18.4</v>
      </c>
      <c r="G13" s="63" t="n">
        <f aca="false">0.06*(B13)-0.15</f>
        <v>0.2982</v>
      </c>
      <c r="H13" s="62" t="n">
        <v>1.3</v>
      </c>
      <c r="I13" s="63" t="n">
        <f aca="false">G13+H13</f>
        <v>1.5982</v>
      </c>
      <c r="J13" s="63" t="n">
        <f aca="false">(I13/H13)^(1/4)</f>
        <v>1.05298441542138</v>
      </c>
      <c r="K13" s="64" t="n">
        <f aca="false">(SQRT($B13))*((1.55*(SQRT($F13)/$B13)+0.0545*(($B13+SQRT($F13)))/(POWER($I13,1/3))))*J13</f>
        <v>4.1391264977616</v>
      </c>
      <c r="L13" s="65" t="n">
        <v>-2</v>
      </c>
      <c r="M13" s="65"/>
      <c r="N13" s="65"/>
      <c r="O13" s="65"/>
      <c r="P13" s="65"/>
      <c r="Q13" s="65"/>
      <c r="R13" s="65"/>
      <c r="S13" s="65"/>
      <c r="T13" s="66" t="n">
        <f aca="false">SUM(L13:S13)</f>
        <v>-2</v>
      </c>
      <c r="U13" s="67" t="n">
        <f aca="false">K13*(1+T13/100)</f>
        <v>4.05634396780637</v>
      </c>
    </row>
    <row r="14" customFormat="false" ht="18" hidden="false" customHeight="false" outlineLevel="0" collapsed="false">
      <c r="A14" s="61" t="s">
        <v>125</v>
      </c>
      <c r="B14" s="62" t="n">
        <v>7.47</v>
      </c>
      <c r="C14" s="62" t="n">
        <v>26.6</v>
      </c>
      <c r="D14" s="62"/>
      <c r="E14" s="62"/>
      <c r="F14" s="63" t="n">
        <f aca="false">IF(E14=0,C14,(C14+D14+E14)/2)</f>
        <v>26.6</v>
      </c>
      <c r="G14" s="63" t="n">
        <f aca="false">0.06*(B14)-0.15</f>
        <v>0.2982</v>
      </c>
      <c r="H14" s="62" t="n">
        <v>1.4</v>
      </c>
      <c r="I14" s="63" t="n">
        <f aca="false">G14+H14</f>
        <v>1.6982</v>
      </c>
      <c r="J14" s="63" t="n">
        <f aca="false">(I14/H14)^(1/4)</f>
        <v>1.04945833275108</v>
      </c>
      <c r="K14" s="64" t="n">
        <f aca="false">(SQRT($B14))*((1.55*(SQRT($F14)/$B14)+0.0545*(($B14+SQRT($F14)))/(POWER($I14,1/3))))*J14</f>
        <v>4.72410838626659</v>
      </c>
      <c r="L14" s="65"/>
      <c r="M14" s="65" t="n">
        <v>-1.5</v>
      </c>
      <c r="N14" s="65"/>
      <c r="O14" s="65"/>
      <c r="P14" s="65"/>
      <c r="Q14" s="65"/>
      <c r="R14" s="65"/>
      <c r="S14" s="65"/>
      <c r="T14" s="66" t="n">
        <f aca="false">SUM(L14:S14)</f>
        <v>-1.5</v>
      </c>
      <c r="U14" s="67" t="n">
        <f aca="false">K14*(1+T14/100)</f>
        <v>4.65324676047259</v>
      </c>
    </row>
    <row r="15" customFormat="false" ht="18" hidden="false" customHeight="false" outlineLevel="0" collapsed="false">
      <c r="A15" s="61" t="s">
        <v>126</v>
      </c>
      <c r="B15" s="62" t="n">
        <v>7.5</v>
      </c>
      <c r="C15" s="62" t="n">
        <v>30.25</v>
      </c>
      <c r="D15" s="62"/>
      <c r="E15" s="62"/>
      <c r="F15" s="63" t="n">
        <f aca="false">IF(E15=0,C15,(C15+D15+E15)/2)</f>
        <v>30.25</v>
      </c>
      <c r="G15" s="63" t="n">
        <f aca="false">0.06*(B15)-0.15</f>
        <v>0.3</v>
      </c>
      <c r="H15" s="62" t="n">
        <v>1.443</v>
      </c>
      <c r="I15" s="63" t="n">
        <f aca="false">G15+H15</f>
        <v>1.743</v>
      </c>
      <c r="J15" s="63" t="n">
        <f aca="false">(I15/H15)^(1/4)</f>
        <v>1.04835353512333</v>
      </c>
      <c r="K15" s="64" t="n">
        <f aca="false">(SQRT($B15))*((1.55*(SQRT($F15)/$B15)+0.0545*(($B15+SQRT($F15)))/(POWER($I15,1/3))))*J15</f>
        <v>4.95363902862849</v>
      </c>
      <c r="L15" s="65" t="n">
        <v>1</v>
      </c>
      <c r="M15" s="65" t="n">
        <v>1</v>
      </c>
      <c r="N15" s="65" t="n">
        <v>0.5</v>
      </c>
      <c r="O15" s="65"/>
      <c r="P15" s="65"/>
      <c r="Q15" s="65"/>
      <c r="R15" s="65"/>
      <c r="S15" s="65"/>
      <c r="T15" s="66" t="n">
        <f aca="false">SUM(L15:S15)</f>
        <v>2.5</v>
      </c>
      <c r="U15" s="67" t="n">
        <f aca="false">K15*(1+T15/100)</f>
        <v>5.0774800043442</v>
      </c>
    </row>
    <row r="16" customFormat="false" ht="18" hidden="false" customHeight="false" outlineLevel="0" collapsed="false">
      <c r="A16" s="61" t="s">
        <v>127</v>
      </c>
      <c r="B16" s="62" t="n">
        <v>7.3</v>
      </c>
      <c r="C16" s="62" t="n">
        <v>30</v>
      </c>
      <c r="D16" s="62"/>
      <c r="E16" s="62"/>
      <c r="F16" s="63" t="n">
        <f aca="false">IF(E16=0,C16,(C16+D16+E16)/2)</f>
        <v>30</v>
      </c>
      <c r="G16" s="63" t="n">
        <f aca="false">0.06*(B16)-0.15</f>
        <v>0.288</v>
      </c>
      <c r="H16" s="62" t="n">
        <v>1.4</v>
      </c>
      <c r="I16" s="63" t="n">
        <f aca="false">G16+H16</f>
        <v>1.688</v>
      </c>
      <c r="J16" s="63" t="n">
        <f aca="false">(I16/H16)^(1/4)</f>
        <v>1.04787891477637</v>
      </c>
      <c r="K16" s="64" t="n">
        <f aca="false">(SQRT($B16))*((1.55*(SQRT($F16)/$B16)+0.0545*(($B16+SQRT($F16)))/(POWER($I16,1/3))))*J16</f>
        <v>4.94844924251531</v>
      </c>
      <c r="L16" s="65"/>
      <c r="M16" s="65"/>
      <c r="N16" s="65"/>
      <c r="O16" s="65" t="n">
        <v>-1.5</v>
      </c>
      <c r="P16" s="65"/>
      <c r="Q16" s="65"/>
      <c r="R16" s="65"/>
      <c r="S16" s="65"/>
      <c r="T16" s="66" t="n">
        <f aca="false">SUM(L16:S16)</f>
        <v>-1.5</v>
      </c>
      <c r="U16" s="67" t="n">
        <f aca="false">K16*(1+T16/100)</f>
        <v>4.87422250387758</v>
      </c>
    </row>
    <row r="17" customFormat="false" ht="18" hidden="false" customHeight="false" outlineLevel="0" collapsed="false">
      <c r="A17" s="61" t="s">
        <v>128</v>
      </c>
      <c r="B17" s="62" t="n">
        <v>6.2</v>
      </c>
      <c r="C17" s="62" t="n">
        <v>16</v>
      </c>
      <c r="D17" s="62"/>
      <c r="E17" s="62"/>
      <c r="F17" s="63" t="n">
        <f aca="false">IF(E17=0,C17,(C17+D17+E17)/2)</f>
        <v>16</v>
      </c>
      <c r="G17" s="63" t="n">
        <f aca="false">0.06*(B17)-0.15</f>
        <v>0.222</v>
      </c>
      <c r="H17" s="62" t="n">
        <v>0.65</v>
      </c>
      <c r="I17" s="63" t="n">
        <f aca="false">G17+H17</f>
        <v>0.872</v>
      </c>
      <c r="J17" s="63" t="n">
        <f aca="false">(I17/H17)^(1/4)</f>
        <v>1.07621931493021</v>
      </c>
      <c r="K17" s="64" t="n">
        <f aca="false">(SQRT($B17))*((1.55*(SQRT($F17)/$B17)+0.0545*(($B17+SQRT($F17)))/(POWER($I17,1/3))))*J17</f>
        <v>4.23903382253561</v>
      </c>
      <c r="L17" s="65"/>
      <c r="M17" s="65" t="n">
        <v>-2</v>
      </c>
      <c r="N17" s="65"/>
      <c r="O17" s="65"/>
      <c r="P17" s="65"/>
      <c r="Q17" s="65"/>
      <c r="R17" s="65"/>
      <c r="S17" s="65"/>
      <c r="T17" s="66" t="n">
        <f aca="false">SUM(L17:S17)</f>
        <v>-2</v>
      </c>
      <c r="U17" s="67" t="n">
        <f aca="false">K17*(1+T17/100)</f>
        <v>4.1542531460849</v>
      </c>
    </row>
    <row r="18" customFormat="false" ht="18" hidden="false" customHeight="false" outlineLevel="0" collapsed="false">
      <c r="A18" s="61" t="s">
        <v>129</v>
      </c>
      <c r="B18" s="62" t="n">
        <v>7.5</v>
      </c>
      <c r="C18" s="62" t="n">
        <v>34</v>
      </c>
      <c r="D18" s="62"/>
      <c r="E18" s="62"/>
      <c r="F18" s="63" t="n">
        <f aca="false">IF(E18=0,C18,(C18+D18+E18)/2)</f>
        <v>34</v>
      </c>
      <c r="G18" s="63" t="n">
        <f aca="false">0.06*(B18)-0.15</f>
        <v>0.3</v>
      </c>
      <c r="H18" s="62" t="n">
        <v>1.66</v>
      </c>
      <c r="I18" s="63" t="n">
        <f aca="false">G18+H18</f>
        <v>1.96</v>
      </c>
      <c r="J18" s="63" t="n">
        <f aca="false">(I18/H18)^(1/4)</f>
        <v>1.04240622407431</v>
      </c>
      <c r="K18" s="64" t="n">
        <f aca="false">(SQRT($B18))*((1.55*(SQRT($F18)/$B18)+0.0545*(($B18+SQRT($F18)))/(POWER($I18,1/3))))*J18</f>
        <v>5.09747199513745</v>
      </c>
      <c r="L18" s="65"/>
      <c r="M18" s="65"/>
      <c r="N18" s="65"/>
      <c r="O18" s="65"/>
      <c r="P18" s="65"/>
      <c r="Q18" s="65"/>
      <c r="R18" s="65"/>
      <c r="S18" s="65"/>
      <c r="T18" s="66" t="n">
        <f aca="false">SUM(L18:S18)</f>
        <v>0</v>
      </c>
      <c r="U18" s="67" t="n">
        <f aca="false">K18*(1+T18/100)</f>
        <v>5.09747199513745</v>
      </c>
    </row>
    <row r="19" customFormat="false" ht="18" hidden="false" customHeight="false" outlineLevel="0" collapsed="false">
      <c r="A19" s="61" t="s">
        <v>130</v>
      </c>
      <c r="B19" s="62" t="n">
        <v>9.3</v>
      </c>
      <c r="C19" s="62" t="n">
        <v>41.76</v>
      </c>
      <c r="D19" s="62"/>
      <c r="E19" s="62"/>
      <c r="F19" s="63" t="n">
        <f aca="false">IF(E19=0,C19,(C19+D19+E19)/2)</f>
        <v>41.76</v>
      </c>
      <c r="G19" s="63" t="n">
        <f aca="false">0.06*(B19)-0.15</f>
        <v>0.408</v>
      </c>
      <c r="H19" s="62" t="n">
        <v>3.4</v>
      </c>
      <c r="I19" s="63" t="n">
        <f aca="false">G19+H19</f>
        <v>3.808</v>
      </c>
      <c r="J19" s="63" t="n">
        <f aca="false">(I19/H19)^(1/4)</f>
        <v>1.02873734472208</v>
      </c>
      <c r="K19" s="64" t="n">
        <f aca="false">(SQRT($B19))*((1.55*(SQRT($F19)/$B19)+0.0545*(($B19+SQRT($F19)))/(POWER($I19,1/3))))*J19</f>
        <v>5.10470965676739</v>
      </c>
      <c r="L19" s="65"/>
      <c r="M19" s="65"/>
      <c r="N19" s="65"/>
      <c r="O19" s="65"/>
      <c r="P19" s="65"/>
      <c r="Q19" s="65"/>
      <c r="R19" s="65"/>
      <c r="S19" s="65"/>
      <c r="T19" s="66" t="n">
        <f aca="false">SUM(L19:S19)</f>
        <v>0</v>
      </c>
      <c r="U19" s="67" t="n">
        <f aca="false">K19*(1+T19/100)</f>
        <v>5.10470965676739</v>
      </c>
    </row>
    <row r="20" customFormat="false" ht="18" hidden="false" customHeight="false" outlineLevel="0" collapsed="false">
      <c r="A20" s="61" t="s">
        <v>131</v>
      </c>
      <c r="B20" s="62" t="n">
        <v>7</v>
      </c>
      <c r="C20" s="62" t="n">
        <v>29.8</v>
      </c>
      <c r="D20" s="62"/>
      <c r="E20" s="62"/>
      <c r="F20" s="63" t="n">
        <f aca="false">IF(E20=0,C20,(C20+D20+E20)/2)</f>
        <v>29.8</v>
      </c>
      <c r="G20" s="63" t="n">
        <f aca="false">0.06*(B20)-0.15</f>
        <v>0.27</v>
      </c>
      <c r="H20" s="62" t="n">
        <v>1.2</v>
      </c>
      <c r="I20" s="63" t="n">
        <f aca="false">G20+H20</f>
        <v>1.47</v>
      </c>
      <c r="J20" s="63" t="n">
        <f aca="false">(I20/H20)^(1/4)</f>
        <v>1.05204428664336</v>
      </c>
      <c r="K20" s="64" t="n">
        <f aca="false">(SQRT($B20))*((1.55*(SQRT($F20)/$B20)+0.0545*(($B20+SQRT($F20)))/(POWER($I20,1/3))))*J20</f>
        <v>5.02675180873818</v>
      </c>
      <c r="L20" s="65"/>
      <c r="M20" s="65"/>
      <c r="N20" s="65"/>
      <c r="O20" s="65" t="n">
        <v>1.5</v>
      </c>
      <c r="P20" s="65"/>
      <c r="Q20" s="65"/>
      <c r="R20" s="65"/>
      <c r="S20" s="65"/>
      <c r="T20" s="66" t="n">
        <f aca="false">SUM(L20:S20)</f>
        <v>1.5</v>
      </c>
      <c r="U20" s="67" t="n">
        <f aca="false">K20*(1+T20/100)</f>
        <v>5.10215308586925</v>
      </c>
    </row>
    <row r="21" customFormat="false" ht="18" hidden="false" customHeight="false" outlineLevel="0" collapsed="false">
      <c r="A21" s="61" t="s">
        <v>132</v>
      </c>
      <c r="B21" s="62" t="n">
        <v>8.05</v>
      </c>
      <c r="C21" s="62" t="n">
        <v>37.95</v>
      </c>
      <c r="D21" s="62"/>
      <c r="E21" s="62"/>
      <c r="F21" s="63" t="n">
        <f aca="false">IF(E21=0,C21,(C21+D21+E21)/2)</f>
        <v>37.95</v>
      </c>
      <c r="G21" s="63" t="n">
        <f aca="false">0.06*(B21)-0.15</f>
        <v>0.333</v>
      </c>
      <c r="H21" s="62" t="n">
        <v>2.4</v>
      </c>
      <c r="I21" s="63" t="n">
        <f aca="false">G21+H21</f>
        <v>2.733</v>
      </c>
      <c r="J21" s="63" t="n">
        <f aca="false">(I21/H21)^(1/4)</f>
        <v>1.03301611726084</v>
      </c>
      <c r="K21" s="64" t="n">
        <f aca="false">(SQRT($B21))*((1.55*(SQRT($F21)/$B21)+0.0545*(($B21+SQRT($F21)))/(POWER($I21,1/3))))*J21</f>
        <v>5.10006488646025</v>
      </c>
      <c r="L21" s="65" t="n">
        <v>-0.5</v>
      </c>
      <c r="M21" s="65" t="n">
        <v>0.5</v>
      </c>
      <c r="N21" s="65"/>
      <c r="O21" s="65"/>
      <c r="P21" s="65"/>
      <c r="Q21" s="65"/>
      <c r="R21" s="65"/>
      <c r="S21" s="65"/>
      <c r="T21" s="66" t="n">
        <f aca="false">SUM(L21:S21)</f>
        <v>0</v>
      </c>
      <c r="U21" s="67" t="n">
        <f aca="false">K21*(1+T21/100)</f>
        <v>5.10006488646025</v>
      </c>
    </row>
    <row r="22" customFormat="false" ht="18" hidden="false" customHeight="false" outlineLevel="0" collapsed="false">
      <c r="A22" s="61" t="s">
        <v>133</v>
      </c>
      <c r="B22" s="62" t="n">
        <v>7.8</v>
      </c>
      <c r="C22" s="62" t="n">
        <v>23</v>
      </c>
      <c r="D22" s="62"/>
      <c r="E22" s="62"/>
      <c r="F22" s="63" t="n">
        <f aca="false">IF(E22=0,C22,(C22+D22+E22)/2)</f>
        <v>23</v>
      </c>
      <c r="G22" s="63" t="n">
        <f aca="false">0.06*(B22)-0.15</f>
        <v>0.318</v>
      </c>
      <c r="H22" s="62" t="n">
        <v>1.2</v>
      </c>
      <c r="I22" s="63" t="n">
        <f aca="false">G22+H22</f>
        <v>1.518</v>
      </c>
      <c r="J22" s="63" t="n">
        <f aca="false">(I22/H22)^(1/4)</f>
        <v>1.06052920182341</v>
      </c>
      <c r="K22" s="64" t="n">
        <f aca="false">(SQRT($B22))*((1.55*(SQRT($F22)/$B22)+0.0545*(($B22+SQRT($F22)))/(POWER($I22,1/3))))*J22</f>
        <v>4.59190958211573</v>
      </c>
      <c r="L22" s="65"/>
      <c r="M22" s="65" t="n">
        <v>-2</v>
      </c>
      <c r="N22" s="65"/>
      <c r="O22" s="65"/>
      <c r="P22" s="65"/>
      <c r="Q22" s="65"/>
      <c r="R22" s="65"/>
      <c r="S22" s="65"/>
      <c r="T22" s="66" t="n">
        <f aca="false">SUM(L22:S22)</f>
        <v>-2</v>
      </c>
      <c r="U22" s="67" t="n">
        <f aca="false">K22*(1+T22/100)</f>
        <v>4.50007139047341</v>
      </c>
    </row>
    <row r="23" customFormat="false" ht="18" hidden="false" customHeight="false" outlineLevel="0" collapsed="false">
      <c r="A23" s="61" t="s">
        <v>134</v>
      </c>
      <c r="B23" s="62" t="n">
        <v>6</v>
      </c>
      <c r="C23" s="62" t="n">
        <v>27</v>
      </c>
      <c r="D23" s="62"/>
      <c r="E23" s="62"/>
      <c r="F23" s="63" t="n">
        <f aca="false">IF(E23=0,C23,(C23+D23+E23)/2)</f>
        <v>27</v>
      </c>
      <c r="G23" s="63" t="n">
        <f aca="false">0.06*(B23)-0.15</f>
        <v>0.21</v>
      </c>
      <c r="H23" s="62" t="n">
        <v>0.8</v>
      </c>
      <c r="I23" s="63" t="n">
        <f aca="false">G23+H23</f>
        <v>1.01</v>
      </c>
      <c r="J23" s="63" t="n">
        <f aca="false">(I23/H23)^(1/4)</f>
        <v>1.06000483617397</v>
      </c>
      <c r="K23" s="64" t="n">
        <f aca="false">(SQRT($B23))*((1.55*(SQRT($F23)/$B23)+0.0545*(($B23+SQRT($F23)))/(POWER($I23,1/3))))*J23</f>
        <v>5.06444044451706</v>
      </c>
      <c r="L23" s="65" t="n">
        <v>-1</v>
      </c>
      <c r="M23" s="65" t="n">
        <v>0.5</v>
      </c>
      <c r="N23" s="65"/>
      <c r="O23" s="65"/>
      <c r="P23" s="65" t="n">
        <v>0.5</v>
      </c>
      <c r="Q23" s="65"/>
      <c r="R23" s="65"/>
      <c r="S23" s="65"/>
      <c r="T23" s="66" t="n">
        <f aca="false">SUM(L23:S23)</f>
        <v>0</v>
      </c>
      <c r="U23" s="67" t="n">
        <f aca="false">K23*(1+T23/100)</f>
        <v>5.06444044451706</v>
      </c>
    </row>
    <row r="24" customFormat="false" ht="18" hidden="false" customHeight="false" outlineLevel="0" collapsed="false">
      <c r="A24" s="61" t="s">
        <v>135</v>
      </c>
      <c r="B24" s="62" t="n">
        <v>6.78</v>
      </c>
      <c r="C24" s="62" t="n">
        <v>20</v>
      </c>
      <c r="D24" s="62"/>
      <c r="E24" s="62"/>
      <c r="F24" s="63" t="n">
        <v>20</v>
      </c>
      <c r="G24" s="63" t="n">
        <f aca="false">0.06*(B24)-0.15</f>
        <v>0.2568</v>
      </c>
      <c r="H24" s="62" t="n">
        <v>1.67</v>
      </c>
      <c r="I24" s="63" t="n">
        <f aca="false">G24+H24</f>
        <v>1.9268</v>
      </c>
      <c r="J24" s="63" t="n">
        <f aca="false">(I24/H24)^(1/4)</f>
        <v>1.03640629369336</v>
      </c>
      <c r="K24" s="64" t="n">
        <f aca="false">(SQRT($B24))*((1.55*(SQRT($F24)/$B24)+0.0545*(($B24+SQRT($F24)))/(POWER($I24,1/3))))*J24</f>
        <v>4.08900096346932</v>
      </c>
      <c r="L24" s="65" t="n">
        <v>-1</v>
      </c>
      <c r="M24" s="65"/>
      <c r="N24" s="65"/>
      <c r="O24" s="65"/>
      <c r="P24" s="65"/>
      <c r="Q24" s="65"/>
      <c r="R24" s="65"/>
      <c r="S24" s="65"/>
      <c r="T24" s="66" t="n">
        <f aca="false">SUM(L24:S24)</f>
        <v>-1</v>
      </c>
      <c r="U24" s="67" t="n">
        <f aca="false">K24*(1+T24/100)</f>
        <v>4.04811095383462</v>
      </c>
    </row>
    <row r="25" customFormat="false" ht="18" hidden="false" customHeight="false" outlineLevel="0" collapsed="false">
      <c r="A25" s="61" t="s">
        <v>136</v>
      </c>
      <c r="B25" s="62" t="n">
        <v>7.3</v>
      </c>
      <c r="C25" s="62" t="n">
        <v>28</v>
      </c>
      <c r="D25" s="62"/>
      <c r="E25" s="62"/>
      <c r="F25" s="63" t="n">
        <f aca="false">IF(E25=0,C25,(C25+D25+E25)/2)</f>
        <v>28</v>
      </c>
      <c r="G25" s="63" t="n">
        <f aca="false">0.06*(B25)-0.15</f>
        <v>0.288</v>
      </c>
      <c r="H25" s="62" t="n">
        <v>1.85</v>
      </c>
      <c r="I25" s="63" t="n">
        <f aca="false">G25+H25</f>
        <v>2.138</v>
      </c>
      <c r="J25" s="63" t="n">
        <f aca="false">(I25/H25)^(1/4)</f>
        <v>1.0368334339822</v>
      </c>
      <c r="K25" s="64" t="n">
        <f aca="false">(SQRT($B25))*((1.55*(SQRT($F25)/$B25)+0.0545*(($B25+SQRT($F25)))/(POWER($I25,1/3))))*J25</f>
        <v>4.63969705930135</v>
      </c>
      <c r="L25" s="65" t="n">
        <v>-2</v>
      </c>
      <c r="M25" s="65" t="n">
        <v>0.5</v>
      </c>
      <c r="N25" s="65"/>
      <c r="O25" s="65"/>
      <c r="P25" s="65"/>
      <c r="Q25" s="65"/>
      <c r="R25" s="65"/>
      <c r="S25" s="65"/>
      <c r="T25" s="66" t="n">
        <f aca="false">SUM(L25:S25)</f>
        <v>-1.5</v>
      </c>
      <c r="U25" s="67" t="n">
        <f aca="false">K25*(1+T25/100)</f>
        <v>4.57010160341183</v>
      </c>
    </row>
    <row r="26" customFormat="false" ht="18" hidden="false" customHeight="false" outlineLevel="0" collapsed="false">
      <c r="A26" s="61" t="s">
        <v>137</v>
      </c>
      <c r="B26" s="62" t="n">
        <v>8.2</v>
      </c>
      <c r="C26" s="62" t="n">
        <v>36</v>
      </c>
      <c r="D26" s="62"/>
      <c r="E26" s="62"/>
      <c r="F26" s="63" t="n">
        <f aca="false">IF(E26=0,C26,(C26+D26+E26)/2)</f>
        <v>36</v>
      </c>
      <c r="G26" s="63" t="n">
        <f aca="false">0.06*(B26)-0.15</f>
        <v>0.342</v>
      </c>
      <c r="H26" s="62" t="n">
        <v>2.2</v>
      </c>
      <c r="I26" s="63" t="n">
        <f aca="false">G26+H26</f>
        <v>2.542</v>
      </c>
      <c r="J26" s="63" t="n">
        <f aca="false">(I26/H26)^(1/4)</f>
        <v>1.03678383276957</v>
      </c>
      <c r="K26" s="64" t="n">
        <f aca="false">(SQRT($B26))*((1.55*(SQRT($F26)/$B26)+0.0545*(($B26+SQRT($F26)))/(POWER($I26,1/3))))*J26</f>
        <v>5.05069614138244</v>
      </c>
      <c r="L26" s="65"/>
      <c r="M26" s="65" t="n">
        <v>0.5</v>
      </c>
      <c r="N26" s="65"/>
      <c r="O26" s="65"/>
      <c r="P26" s="65"/>
      <c r="Q26" s="65"/>
      <c r="R26" s="65"/>
      <c r="S26" s="65"/>
      <c r="T26" s="66" t="n">
        <f aca="false">SUM(L26:S26)</f>
        <v>0.5</v>
      </c>
      <c r="U26" s="67" t="n">
        <f aca="false">K26*(1+T26/100)</f>
        <v>5.07594962208935</v>
      </c>
    </row>
    <row r="27" customFormat="false" ht="18" hidden="false" customHeight="false" outlineLevel="0" collapsed="false">
      <c r="A27" s="61" t="s">
        <v>138</v>
      </c>
      <c r="B27" s="62" t="n">
        <v>7.98</v>
      </c>
      <c r="C27" s="62" t="n">
        <v>34</v>
      </c>
      <c r="D27" s="62"/>
      <c r="E27" s="62"/>
      <c r="F27" s="63" t="n">
        <f aca="false">IF(E27=0,C27,(C27+D27+E27)/2)</f>
        <v>34</v>
      </c>
      <c r="G27" s="63" t="n">
        <f aca="false">0.06*(B27)-0.15</f>
        <v>0.3288</v>
      </c>
      <c r="H27" s="62" t="n">
        <v>3.15</v>
      </c>
      <c r="I27" s="63" t="n">
        <f aca="false">G27+H27</f>
        <v>3.4788</v>
      </c>
      <c r="J27" s="63" t="n">
        <f aca="false">(I27/H27)^(1/4)</f>
        <v>1.02513185001018</v>
      </c>
      <c r="K27" s="64" t="n">
        <f aca="false">(SQRT($B27))*((1.55*(SQRT($F27)/$B27)+0.0545*(($B27+SQRT($F27)))/(POWER($I27,1/3))))*J27</f>
        <v>4.71836514742976</v>
      </c>
      <c r="L27" s="65"/>
      <c r="M27" s="65"/>
      <c r="N27" s="65"/>
      <c r="O27" s="65"/>
      <c r="P27" s="65"/>
      <c r="Q27" s="65" t="n">
        <v>-1.5</v>
      </c>
      <c r="R27" s="65"/>
      <c r="S27" s="65"/>
      <c r="T27" s="66" t="n">
        <f aca="false">SUM(L27:S27)</f>
        <v>-1.5</v>
      </c>
      <c r="U27" s="67" t="n">
        <f aca="false">K27*(1+T27/100)</f>
        <v>4.64758967021832</v>
      </c>
    </row>
    <row r="28" customFormat="false" ht="18" hidden="false" customHeight="false" outlineLevel="0" collapsed="false">
      <c r="A28" s="61" t="s">
        <v>139</v>
      </c>
      <c r="B28" s="62" t="n">
        <v>5.6</v>
      </c>
      <c r="C28" s="62" t="n">
        <v>18.5</v>
      </c>
      <c r="D28" s="62"/>
      <c r="E28" s="62"/>
      <c r="F28" s="63" t="n">
        <f aca="false">IF(E28=0,C28,(C28+D28+E28)/2)</f>
        <v>18.5</v>
      </c>
      <c r="G28" s="63" t="n">
        <f aca="false">0.06*(B28)-0.15</f>
        <v>0.186</v>
      </c>
      <c r="H28" s="62" t="n">
        <v>0.82</v>
      </c>
      <c r="I28" s="63" t="n">
        <f aca="false">G28+H28</f>
        <v>1.006</v>
      </c>
      <c r="J28" s="63" t="n">
        <f aca="false">(I28/H28)^(1/4)</f>
        <v>1.05243681613892</v>
      </c>
      <c r="K28" s="64" t="n">
        <f aca="false">(SQRT($B28))*((1.55*(SQRT($F28)/$B28)+0.0545*(($B28+SQRT($F28)))/(POWER($I28,1/3))))*J28</f>
        <v>4.30620584395461</v>
      </c>
      <c r="L28" s="65"/>
      <c r="M28" s="65" t="n">
        <v>1</v>
      </c>
      <c r="N28" s="65" t="n">
        <v>0.5</v>
      </c>
      <c r="O28" s="65" t="n">
        <v>-1.5</v>
      </c>
      <c r="P28" s="65"/>
      <c r="Q28" s="65"/>
      <c r="R28" s="65"/>
      <c r="S28" s="65"/>
      <c r="T28" s="66" t="n">
        <f aca="false">SUM(L28:S28)</f>
        <v>0</v>
      </c>
      <c r="U28" s="67" t="n">
        <f aca="false">K28*(1+T28/100)</f>
        <v>4.30620584395461</v>
      </c>
    </row>
    <row r="29" customFormat="false" ht="18" hidden="false" customHeight="false" outlineLevel="0" collapsed="false">
      <c r="A29" s="61" t="s">
        <v>140</v>
      </c>
      <c r="B29" s="62" t="n">
        <v>7.4</v>
      </c>
      <c r="C29" s="62" t="n">
        <v>29.965</v>
      </c>
      <c r="D29" s="62"/>
      <c r="E29" s="62"/>
      <c r="F29" s="63" t="n">
        <f aca="false">IF(E29=0,C29,(C29+D29+E29)/2)</f>
        <v>29.965</v>
      </c>
      <c r="G29" s="63" t="n">
        <f aca="false">0.06*(B29)-0.15</f>
        <v>0.294</v>
      </c>
      <c r="H29" s="62" t="n">
        <v>1.24</v>
      </c>
      <c r="I29" s="63" t="n">
        <f aca="false">G29+H29</f>
        <v>1.534</v>
      </c>
      <c r="J29" s="63" t="n">
        <f aca="false">(I29/H29)^(1/4)</f>
        <v>1.05463193663775</v>
      </c>
      <c r="K29" s="64" t="n">
        <f aca="false">(SQRT($B29))*((1.55*(SQRT($F29)/$B29)+0.0545*(($B29+SQRT($F29)))/(POWER($I29,1/3))))*J29</f>
        <v>5.03481854208773</v>
      </c>
      <c r="L29" s="65"/>
      <c r="M29" s="65" t="n">
        <v>0.5</v>
      </c>
      <c r="N29" s="65"/>
      <c r="O29" s="65"/>
      <c r="P29" s="65" t="n">
        <v>0.5</v>
      </c>
      <c r="Q29" s="65"/>
      <c r="R29" s="65"/>
      <c r="S29" s="65"/>
      <c r="T29" s="66" t="n">
        <f aca="false">SUM(L29:S29)</f>
        <v>1</v>
      </c>
      <c r="U29" s="67" t="n">
        <f aca="false">K29*(1+T29/100)</f>
        <v>5.0851667275086</v>
      </c>
    </row>
    <row r="30" customFormat="false" ht="18" hidden="false" customHeight="false" outlineLevel="0" collapsed="false">
      <c r="A30" s="61" t="s">
        <v>141</v>
      </c>
      <c r="B30" s="62" t="n">
        <v>6.2</v>
      </c>
      <c r="C30" s="62" t="n">
        <v>18</v>
      </c>
      <c r="D30" s="62"/>
      <c r="E30" s="62"/>
      <c r="F30" s="63" t="n">
        <f aca="false">IF(E30=0,C30,(C30+D30+E30)/2)</f>
        <v>18</v>
      </c>
      <c r="G30" s="63" t="n">
        <f aca="false">0.06*(B30)-0.15</f>
        <v>0.222</v>
      </c>
      <c r="H30" s="62" t="n">
        <v>1.7</v>
      </c>
      <c r="I30" s="63" t="n">
        <f aca="false">G30+H30</f>
        <v>1.922</v>
      </c>
      <c r="J30" s="63" t="n">
        <f aca="false">(I30/H30)^(1/4)</f>
        <v>1.03116013687669</v>
      </c>
      <c r="K30" s="64" t="n">
        <f aca="false">(SQRT($B30))*((1.55*(SQRT($F30)/$B30)+0.0545*(($B30+SQRT($F30)))/(POWER($I30,1/3))))*J30</f>
        <v>3.89860524596193</v>
      </c>
      <c r="L30" s="65" t="n">
        <v>-2.5</v>
      </c>
      <c r="M30" s="65"/>
      <c r="N30" s="65"/>
      <c r="O30" s="65"/>
      <c r="P30" s="65"/>
      <c r="Q30" s="65"/>
      <c r="R30" s="65"/>
      <c r="S30" s="65"/>
      <c r="T30" s="66" t="n">
        <f aca="false">SUM(L30:S30)</f>
        <v>-2.5</v>
      </c>
      <c r="U30" s="67" t="n">
        <f aca="false">K30*(1+T30/100)</f>
        <v>3.80114011481288</v>
      </c>
    </row>
    <row r="31" customFormat="false" ht="18" hidden="false" customHeight="false" outlineLevel="0" collapsed="false">
      <c r="A31" s="61" t="s">
        <v>142</v>
      </c>
      <c r="B31" s="62" t="n">
        <v>6.8</v>
      </c>
      <c r="C31" s="62" t="n">
        <v>19.5</v>
      </c>
      <c r="D31" s="62"/>
      <c r="E31" s="62"/>
      <c r="F31" s="63" t="n">
        <f aca="false">IF(E31=0,C31,(C31+D31+E31)/2)</f>
        <v>19.5</v>
      </c>
      <c r="G31" s="63" t="n">
        <f aca="false">0.06*(B31)-0.15</f>
        <v>0.258</v>
      </c>
      <c r="H31" s="62" t="n">
        <v>1.65</v>
      </c>
      <c r="I31" s="63" t="n">
        <f aca="false">G31+H31</f>
        <v>1.908</v>
      </c>
      <c r="J31" s="63" t="n">
        <f aca="false">(I31/H31)^(1/4)</f>
        <v>1.03698770335907</v>
      </c>
      <c r="K31" s="64" t="n">
        <f aca="false">(SQRT($B31))*((1.55*(SQRT($F31)/$B31)+0.0545*(($B31+SQRT($F31)))/(POWER($I31,1/3))))*J31</f>
        <v>4.05457306240319</v>
      </c>
      <c r="L31" s="65"/>
      <c r="M31" s="65"/>
      <c r="N31" s="65"/>
      <c r="O31" s="65"/>
      <c r="P31" s="65"/>
      <c r="Q31" s="65"/>
      <c r="R31" s="65"/>
      <c r="S31" s="65"/>
      <c r="T31" s="66" t="n">
        <f aca="false">SUM(L31:S31)</f>
        <v>0</v>
      </c>
      <c r="U31" s="67" t="n">
        <f aca="false">K31*(1+T31/100)</f>
        <v>4.05457306240319</v>
      </c>
    </row>
    <row r="32" customFormat="false" ht="18" hidden="false" customHeight="false" outlineLevel="0" collapsed="false">
      <c r="A32" s="61" t="s">
        <v>143</v>
      </c>
      <c r="B32" s="62" t="n">
        <v>8.5</v>
      </c>
      <c r="C32" s="62" t="n">
        <v>30</v>
      </c>
      <c r="D32" s="62"/>
      <c r="E32" s="62"/>
      <c r="F32" s="63" t="n">
        <f aca="false">IF(E32=0,C32,(C32+D32+E32)/2)</f>
        <v>30</v>
      </c>
      <c r="G32" s="63" t="n">
        <f aca="false">0.06*(B32)-0.15</f>
        <v>0.36</v>
      </c>
      <c r="H32" s="62" t="n">
        <v>3.5</v>
      </c>
      <c r="I32" s="63" t="n">
        <f aca="false">G32+H32</f>
        <v>3.86</v>
      </c>
      <c r="J32" s="63" t="n">
        <f aca="false">(I32/H32)^(1/4)</f>
        <v>1.0247780512172</v>
      </c>
      <c r="K32" s="64" t="n">
        <f aca="false">(SQRT($B32))*((1.55*(SQRT($F32)/$B32)+0.0545*(($B32+SQRT($F32)))/(POWER($I32,1/3))))*J32</f>
        <v>4.43496239247717</v>
      </c>
      <c r="L32" s="65" t="n">
        <v>-1</v>
      </c>
      <c r="M32" s="65"/>
      <c r="N32" s="65"/>
      <c r="O32" s="65"/>
      <c r="P32" s="65"/>
      <c r="Q32" s="65"/>
      <c r="R32" s="65"/>
      <c r="S32" s="65"/>
      <c r="T32" s="66" t="n">
        <f aca="false">SUM(L32:S32)</f>
        <v>-1</v>
      </c>
      <c r="U32" s="67" t="n">
        <f aca="false">K32*(1+T32/100)</f>
        <v>4.3906127685524</v>
      </c>
    </row>
    <row r="33" customFormat="false" ht="18" hidden="false" customHeight="false" outlineLevel="0" collapsed="false">
      <c r="A33" s="61" t="s">
        <v>144</v>
      </c>
      <c r="B33" s="62" t="n">
        <v>8.55</v>
      </c>
      <c r="C33" s="62" t="n">
        <v>34.81</v>
      </c>
      <c r="D33" s="62"/>
      <c r="E33" s="62"/>
      <c r="F33" s="63" t="n">
        <f aca="false">IF(E33=0,C33,(C33+D33+E33)/2)</f>
        <v>34.81</v>
      </c>
      <c r="G33" s="63" t="n">
        <f aca="false">0.06*(B33)-0.15</f>
        <v>0.363</v>
      </c>
      <c r="H33" s="62" t="n">
        <v>2.45</v>
      </c>
      <c r="I33" s="63" t="n">
        <f aca="false">G33+H33</f>
        <v>2.813</v>
      </c>
      <c r="J33" s="63" t="n">
        <f aca="false">(I33/H33)^(1/4)</f>
        <v>1.03514434031751</v>
      </c>
      <c r="K33" s="64" t="n">
        <f aca="false">(SQRT($B33))*((1.55*(SQRT($F33)/$B33)+0.0545*(($B33+SQRT($F33)))/(POWER($I33,1/3))))*J33</f>
        <v>4.92603212818023</v>
      </c>
      <c r="L33" s="65"/>
      <c r="M33" s="65"/>
      <c r="N33" s="65"/>
      <c r="O33" s="65" t="n">
        <v>2.5</v>
      </c>
      <c r="P33" s="65"/>
      <c r="Q33" s="65"/>
      <c r="R33" s="65"/>
      <c r="S33" s="65"/>
      <c r="T33" s="66" t="n">
        <f aca="false">SUM(L33:S33)</f>
        <v>2.5</v>
      </c>
      <c r="U33" s="67" t="n">
        <f aca="false">K33*(1+T33/100)</f>
        <v>5.04918293138474</v>
      </c>
    </row>
    <row r="34" customFormat="false" ht="18" hidden="false" customHeight="false" outlineLevel="0" collapsed="false">
      <c r="A34" s="61" t="s">
        <v>145</v>
      </c>
      <c r="B34" s="62" t="n">
        <v>5.35</v>
      </c>
      <c r="C34" s="62" t="n">
        <v>13.5</v>
      </c>
      <c r="D34" s="62"/>
      <c r="E34" s="62"/>
      <c r="F34" s="63" t="n">
        <f aca="false">IF(E34=0,C34,(C34+D34+E34)/2)</f>
        <v>13.5</v>
      </c>
      <c r="G34" s="63" t="n">
        <f aca="false">0.06*(B34)-0.15</f>
        <v>0.171</v>
      </c>
      <c r="H34" s="62" t="n">
        <v>0.55</v>
      </c>
      <c r="I34" s="63" t="n">
        <f aca="false">G34+H34</f>
        <v>0.721</v>
      </c>
      <c r="J34" s="63" t="n">
        <f aca="false">(I34/H34)^(1/4)</f>
        <v>1.07002307617998</v>
      </c>
      <c r="K34" s="64" t="n">
        <f aca="false">(SQRT($B34))*((1.55*(SQRT($F34)/$B34)+0.0545*(($B34+SQRT($F34)))/(POWER($I34,1/3))))*J34</f>
        <v>3.99207585364909</v>
      </c>
      <c r="L34" s="65"/>
      <c r="M34" s="65"/>
      <c r="N34" s="65"/>
      <c r="O34" s="65"/>
      <c r="P34" s="65"/>
      <c r="Q34" s="65"/>
      <c r="R34" s="65"/>
      <c r="S34" s="65"/>
      <c r="T34" s="66" t="n">
        <f aca="false">SUM(L34:S34)</f>
        <v>0</v>
      </c>
      <c r="U34" s="67" t="n">
        <f aca="false">K34*(1+T34/100)</f>
        <v>3.99207585364909</v>
      </c>
    </row>
    <row r="35" customFormat="false" ht="18" hidden="false" customHeight="false" outlineLevel="0" collapsed="false">
      <c r="A35" s="61" t="s">
        <v>146</v>
      </c>
      <c r="B35" s="62" t="n">
        <v>7.28</v>
      </c>
      <c r="C35" s="62" t="n">
        <v>24</v>
      </c>
      <c r="D35" s="62"/>
      <c r="E35" s="62"/>
      <c r="F35" s="63" t="n">
        <f aca="false">IF(E35=0,C35,(C35+D35+E35)/2)</f>
        <v>24</v>
      </c>
      <c r="G35" s="63" t="n">
        <f aca="false">0.06*(B35)-0.15</f>
        <v>0.2868</v>
      </c>
      <c r="H35" s="62" t="n">
        <v>1.3</v>
      </c>
      <c r="I35" s="63" t="n">
        <f aca="false">G35+H35</f>
        <v>1.5868</v>
      </c>
      <c r="J35" s="63" t="n">
        <f aca="false">(I35/H35)^(1/4)</f>
        <v>1.05110163073085</v>
      </c>
      <c r="K35" s="64" t="n">
        <f aca="false">(SQRT($B35))*((1.55*(SQRT($F35)/$B35)+0.0545*(($B35+SQRT($F35)))/(POWER($I35,1/3))))*J35</f>
        <v>4.57202542335971</v>
      </c>
      <c r="L35" s="65" t="n">
        <v>-1</v>
      </c>
      <c r="M35" s="65"/>
      <c r="N35" s="65"/>
      <c r="O35" s="65"/>
      <c r="P35" s="65"/>
      <c r="Q35" s="65"/>
      <c r="R35" s="65"/>
      <c r="S35" s="65"/>
      <c r="T35" s="66" t="n">
        <f aca="false">SUM(L35:S35)</f>
        <v>-1</v>
      </c>
      <c r="U35" s="67" t="n">
        <f aca="false">K35*(1+T35/100)</f>
        <v>4.52630516912612</v>
      </c>
    </row>
    <row r="36" customFormat="false" ht="18" hidden="false" customHeight="false" outlineLevel="0" collapsed="false">
      <c r="A36" s="61" t="s">
        <v>147</v>
      </c>
      <c r="B36" s="62" t="n">
        <v>7</v>
      </c>
      <c r="C36" s="62" t="n">
        <v>16</v>
      </c>
      <c r="D36" s="62"/>
      <c r="E36" s="62"/>
      <c r="F36" s="63" t="n">
        <f aca="false">IF(E36=0,C36,(C36+D36+E36)/2)</f>
        <v>16</v>
      </c>
      <c r="G36" s="63" t="n">
        <f aca="false">0.06*(B36)-0.15</f>
        <v>0.27</v>
      </c>
      <c r="H36" s="62" t="n">
        <v>0.8</v>
      </c>
      <c r="I36" s="63" t="n">
        <f aca="false">G36+H36</f>
        <v>1.07</v>
      </c>
      <c r="J36" s="63" t="n">
        <f aca="false">(I36/H36)^(1/4)</f>
        <v>1.07540845757416</v>
      </c>
      <c r="K36" s="64" t="n">
        <f aca="false">(SQRT($B36))*((1.55*(SQRT($F36)/$B36)+0.0545*(($B36+SQRT($F36)))/(POWER($I36,1/3))))*J36</f>
        <v>4.18778705756659</v>
      </c>
      <c r="L36" s="65"/>
      <c r="M36" s="65"/>
      <c r="N36" s="65"/>
      <c r="O36" s="65"/>
      <c r="P36" s="65"/>
      <c r="Q36" s="65"/>
      <c r="R36" s="65"/>
      <c r="S36" s="65"/>
      <c r="T36" s="66" t="n">
        <f aca="false">SUM(L36:S36)</f>
        <v>0</v>
      </c>
      <c r="U36" s="67" t="n">
        <f aca="false">K36*(1+T36/100)</f>
        <v>4.18778705756659</v>
      </c>
    </row>
    <row r="37" customFormat="false" ht="18" hidden="false" customHeight="false" outlineLevel="0" collapsed="false">
      <c r="A37" s="61" t="s">
        <v>148</v>
      </c>
      <c r="B37" s="62" t="n">
        <v>5.5</v>
      </c>
      <c r="C37" s="62" t="n">
        <v>18.5</v>
      </c>
      <c r="D37" s="62"/>
      <c r="E37" s="62"/>
      <c r="F37" s="63" t="n">
        <f aca="false">IF(E37=0,C37,(C37+D37+E37)/2)</f>
        <v>18.5</v>
      </c>
      <c r="G37" s="63" t="n">
        <f aca="false">0.06*(B37)-0.15</f>
        <v>0.18</v>
      </c>
      <c r="H37" s="62" t="n">
        <v>0.78</v>
      </c>
      <c r="I37" s="63" t="n">
        <f aca="false">G37+H37</f>
        <v>0.96</v>
      </c>
      <c r="J37" s="63" t="n">
        <f aca="false">(I37/H37)^(1/4)</f>
        <v>1.05328077569585</v>
      </c>
      <c r="K37" s="64" t="n">
        <f aca="false">(SQRT($B37))*((1.55*(SQRT($F37)/$B37)+0.0545*(($B37+SQRT($F37)))/(POWER($I37,1/3))))*J37</f>
        <v>4.33174445361998</v>
      </c>
      <c r="L37" s="65"/>
      <c r="M37" s="65" t="n">
        <v>1</v>
      </c>
      <c r="N37" s="65" t="n">
        <v>-2</v>
      </c>
      <c r="O37" s="65"/>
      <c r="P37" s="65"/>
      <c r="Q37" s="65"/>
      <c r="R37" s="65"/>
      <c r="S37" s="65"/>
      <c r="T37" s="66" t="n">
        <f aca="false">SUM(L37:S37)</f>
        <v>-1</v>
      </c>
      <c r="U37" s="67" t="n">
        <f aca="false">K37*(1+T37/100)</f>
        <v>4.28842700908378</v>
      </c>
    </row>
    <row r="38" customFormat="false" ht="18" hidden="false" customHeight="false" outlineLevel="0" collapsed="false">
      <c r="A38" s="61" t="s">
        <v>149</v>
      </c>
      <c r="B38" s="62" t="n">
        <v>6.71</v>
      </c>
      <c r="C38" s="62" t="n">
        <v>24.22</v>
      </c>
      <c r="D38" s="62"/>
      <c r="E38" s="62"/>
      <c r="F38" s="63" t="n">
        <f aca="false">IF(E38=0,C38,(C38+D38+E38)/2)</f>
        <v>24.22</v>
      </c>
      <c r="G38" s="63" t="n">
        <f aca="false">0.06*(B38)-0.15</f>
        <v>0.2526</v>
      </c>
      <c r="H38" s="62" t="n">
        <v>1.49</v>
      </c>
      <c r="I38" s="63" t="n">
        <f aca="false">G38+H38</f>
        <v>1.7426</v>
      </c>
      <c r="J38" s="63" t="n">
        <f aca="false">(I38/H38)^(1/4)</f>
        <v>1.03992701490468</v>
      </c>
      <c r="K38" s="64" t="n">
        <f aca="false">(SQRT($B38))*((1.55*(SQRT($F38)/$B38)+0.0545*(($B38+SQRT($F38)))/(POWER($I38,1/3))))*J38</f>
        <v>4.48142275890066</v>
      </c>
      <c r="L38" s="65"/>
      <c r="M38" s="65"/>
      <c r="N38" s="65"/>
      <c r="O38" s="65"/>
      <c r="P38" s="65"/>
      <c r="Q38" s="65"/>
      <c r="R38" s="65"/>
      <c r="S38" s="65"/>
      <c r="T38" s="66" t="n">
        <f aca="false">SUM(L38:S38)</f>
        <v>0</v>
      </c>
      <c r="U38" s="67" t="n">
        <f aca="false">K38*(1+T38/100)</f>
        <v>4.48142275890066</v>
      </c>
    </row>
    <row r="39" customFormat="false" ht="18" hidden="false" customHeight="false" outlineLevel="0" collapsed="false">
      <c r="A39" s="61" t="s">
        <v>150</v>
      </c>
      <c r="B39" s="62" t="n">
        <v>7.67</v>
      </c>
      <c r="C39" s="62" t="n">
        <v>33</v>
      </c>
      <c r="D39" s="62"/>
      <c r="E39" s="62"/>
      <c r="F39" s="63" t="n">
        <f aca="false">IF(E39=0,C39,(C39+D39+E39)/2)</f>
        <v>33</v>
      </c>
      <c r="G39" s="63" t="n">
        <f aca="false">0.06*(B39)-0.15</f>
        <v>0.3102</v>
      </c>
      <c r="H39" s="62" t="n">
        <v>1.695</v>
      </c>
      <c r="I39" s="63" t="n">
        <f aca="false">G39+H39</f>
        <v>2.0052</v>
      </c>
      <c r="J39" s="63" t="n">
        <f aca="false">(I39/H39)^(1/4)</f>
        <v>1.04291040010999</v>
      </c>
      <c r="K39" s="64" t="n">
        <f aca="false">(SQRT($B39))*((1.55*(SQRT($F39)/$B39)+0.0545*(($B39+SQRT($F39)))/(POWER($I39,1/3))))*J39</f>
        <v>5.02758555626785</v>
      </c>
      <c r="L39" s="65" t="n">
        <v>1</v>
      </c>
      <c r="M39" s="65" t="n">
        <v>-0.5</v>
      </c>
      <c r="N39" s="65" t="n">
        <v>1</v>
      </c>
      <c r="O39" s="65"/>
      <c r="P39" s="65"/>
      <c r="Q39" s="65"/>
      <c r="R39" s="65"/>
      <c r="S39" s="65"/>
      <c r="T39" s="66" t="n">
        <f aca="false">SUM(L39:S39)</f>
        <v>1.5</v>
      </c>
      <c r="U39" s="67" t="n">
        <f aca="false">K39*(1+T39/100)</f>
        <v>5.10299933961186</v>
      </c>
    </row>
    <row r="40" customFormat="false" ht="18" hidden="false" customHeight="false" outlineLevel="0" collapsed="false">
      <c r="A40" s="61" t="s">
        <v>151</v>
      </c>
      <c r="B40" s="62" t="n">
        <v>7.3</v>
      </c>
      <c r="C40" s="62" t="n">
        <v>22.57</v>
      </c>
      <c r="D40" s="62"/>
      <c r="E40" s="62"/>
      <c r="F40" s="63" t="n">
        <f aca="false">IF(E40=0,C40,(C40+D40+E40)/2)</f>
        <v>22.57</v>
      </c>
      <c r="G40" s="63" t="n">
        <f aca="false">0.06*(B40)-0.15</f>
        <v>0.288</v>
      </c>
      <c r="H40" s="62" t="n">
        <v>0.68</v>
      </c>
      <c r="I40" s="63" t="n">
        <f aca="false">G40+H40</f>
        <v>0.968</v>
      </c>
      <c r="J40" s="63" t="n">
        <f aca="false">(I40/H40)^(1/4)</f>
        <v>1.09229918886842</v>
      </c>
      <c r="K40" s="64" t="n">
        <f aca="false">(SQRT($B40))*((1.55*(SQRT($F40)/$B40)+0.0545*(($B40+SQRT($F40)))/(POWER($I40,1/3))))*J40</f>
        <v>4.93639262139524</v>
      </c>
      <c r="L40" s="65"/>
      <c r="M40" s="65" t="n">
        <v>1</v>
      </c>
      <c r="N40" s="65" t="n">
        <v>0.5</v>
      </c>
      <c r="O40" s="65"/>
      <c r="P40" s="65"/>
      <c r="Q40" s="65"/>
      <c r="R40" s="65"/>
      <c r="S40" s="65"/>
      <c r="T40" s="66" t="n">
        <f aca="false">SUM(L40:S40)</f>
        <v>1.5</v>
      </c>
      <c r="U40" s="67" t="n">
        <f aca="false">K40*(1+T40/100)</f>
        <v>5.01043851071617</v>
      </c>
    </row>
    <row r="41" customFormat="false" ht="18" hidden="false" customHeight="false" outlineLevel="0" collapsed="false">
      <c r="A41" s="61" t="s">
        <v>152</v>
      </c>
      <c r="B41" s="62" t="n">
        <v>6.2</v>
      </c>
      <c r="C41" s="62" t="n">
        <v>19.3</v>
      </c>
      <c r="D41" s="62"/>
      <c r="E41" s="62"/>
      <c r="F41" s="63" t="n">
        <f aca="false">IF(E41=0,C41,(C41+D41+E41)/2)</f>
        <v>19.3</v>
      </c>
      <c r="G41" s="63" t="n">
        <f aca="false">0.06*(B41)-0.15</f>
        <v>0.222</v>
      </c>
      <c r="H41" s="62" t="n">
        <v>0.892</v>
      </c>
      <c r="I41" s="63" t="n">
        <f aca="false">G41+H41</f>
        <v>1.114</v>
      </c>
      <c r="J41" s="63" t="n">
        <f aca="false">(I41/H41)^(1/4)</f>
        <v>1.0571341049052</v>
      </c>
      <c r="K41" s="64" t="n">
        <f aca="false">(SQRT($B41))*((1.55*(SQRT($F41)/$B41)+0.0545*(($B41+SQRT($F41)))/(POWER($I41,1/3))))*J41</f>
        <v>4.35693036928863</v>
      </c>
      <c r="L41" s="65" t="n">
        <v>-1.5</v>
      </c>
      <c r="M41" s="65"/>
      <c r="N41" s="65"/>
      <c r="O41" s="65"/>
      <c r="P41" s="65"/>
      <c r="Q41" s="65"/>
      <c r="R41" s="65"/>
      <c r="S41" s="65"/>
      <c r="T41" s="66" t="n">
        <f aca="false">SUM(L41:S41)</f>
        <v>-1.5</v>
      </c>
      <c r="U41" s="67" t="n">
        <f aca="false">K41*(1+T41/100)</f>
        <v>4.29157641374931</v>
      </c>
    </row>
    <row r="42" customFormat="false" ht="18" hidden="false" customHeight="false" outlineLevel="0" collapsed="false">
      <c r="A42" s="61" t="s">
        <v>153</v>
      </c>
      <c r="B42" s="62" t="n">
        <v>6</v>
      </c>
      <c r="C42" s="62" t="n">
        <v>18.5</v>
      </c>
      <c r="D42" s="62"/>
      <c r="E42" s="62"/>
      <c r="F42" s="63" t="n">
        <f aca="false">IF(E42=0,C42,(C42+D42+E42)/2)</f>
        <v>18.5</v>
      </c>
      <c r="G42" s="63" t="n">
        <f aca="false">0.06*(B42)-0.15</f>
        <v>0.21</v>
      </c>
      <c r="H42" s="62" t="n">
        <v>0.9</v>
      </c>
      <c r="I42" s="63" t="n">
        <f aca="false">G42+H42</f>
        <v>1.11</v>
      </c>
      <c r="J42" s="63" t="n">
        <f aca="false">(I42/H42)^(1/4)</f>
        <v>1.05382893137225</v>
      </c>
      <c r="K42" s="64" t="n">
        <f aca="false">(SQRT($B42))*((1.55*(SQRT($F42)/$B42)+0.0545*(($B42+SQRT($F42)))/(POWER($I42,1/3))))*J42</f>
        <v>4.26787177261477</v>
      </c>
      <c r="L42" s="65"/>
      <c r="M42" s="65" t="n">
        <v>1</v>
      </c>
      <c r="N42" s="65"/>
      <c r="O42" s="65" t="n">
        <v>1</v>
      </c>
      <c r="P42" s="65"/>
      <c r="Q42" s="65"/>
      <c r="R42" s="65"/>
      <c r="S42" s="65"/>
      <c r="T42" s="66" t="n">
        <f aca="false">SUM(L42:S42)</f>
        <v>2</v>
      </c>
      <c r="U42" s="67" t="n">
        <f aca="false">K42*(1+T42/100)</f>
        <v>4.35322920806707</v>
      </c>
    </row>
    <row r="43" customFormat="false" ht="18" hidden="false" customHeight="false" outlineLevel="0" collapsed="false">
      <c r="A43" s="61" t="s">
        <v>154</v>
      </c>
      <c r="B43" s="62" t="n">
        <v>6.23</v>
      </c>
      <c r="C43" s="62" t="n">
        <v>20.46</v>
      </c>
      <c r="D43" s="62"/>
      <c r="E43" s="62"/>
      <c r="F43" s="63" t="n">
        <f aca="false">IF(E43=0,C43,(C43+D43+E43)/2)</f>
        <v>20.46</v>
      </c>
      <c r="G43" s="63" t="n">
        <f aca="false">0.06*(B43)-0.15</f>
        <v>0.2238</v>
      </c>
      <c r="H43" s="62" t="n">
        <v>1.17</v>
      </c>
      <c r="I43" s="63" t="n">
        <f aca="false">G43+H43</f>
        <v>1.3938</v>
      </c>
      <c r="J43" s="63" t="n">
        <f aca="false">(I43/H43)^(1/4)</f>
        <v>1.04472899860194</v>
      </c>
      <c r="K43" s="64" t="n">
        <f aca="false">(SQRT($B43))*((1.55*(SQRT($F43)/$B43)+0.0545*(($B43+SQRT($F43)))/(POWER($I43,1/3))))*J43</f>
        <v>4.30266833957544</v>
      </c>
      <c r="L43" s="65"/>
      <c r="M43" s="65"/>
      <c r="N43" s="65"/>
      <c r="O43" s="65"/>
      <c r="P43" s="65"/>
      <c r="Q43" s="65"/>
      <c r="R43" s="65"/>
      <c r="S43" s="65"/>
      <c r="T43" s="66" t="n">
        <f aca="false">SUM(L43:S43)</f>
        <v>0</v>
      </c>
      <c r="U43" s="67" t="n">
        <f aca="false">K43*(1+T43/100)</f>
        <v>4.30266833957544</v>
      </c>
    </row>
    <row r="44" customFormat="false" ht="18" hidden="false" customHeight="false" outlineLevel="0" collapsed="false">
      <c r="A44" s="61" t="s">
        <v>155</v>
      </c>
      <c r="B44" s="62" t="n">
        <v>6.5</v>
      </c>
      <c r="C44" s="62" t="n">
        <v>21</v>
      </c>
      <c r="D44" s="62"/>
      <c r="E44" s="62"/>
      <c r="F44" s="63" t="n">
        <f aca="false">IF(E44=0,C44,(C44+D44+E44)/2)</f>
        <v>21</v>
      </c>
      <c r="G44" s="63" t="n">
        <f aca="false">0.06*(B44)-0.15</f>
        <v>0.24</v>
      </c>
      <c r="H44" s="62" t="n">
        <v>1.25</v>
      </c>
      <c r="I44" s="63" t="n">
        <f aca="false">G44+H44</f>
        <v>1.49</v>
      </c>
      <c r="J44" s="63" t="n">
        <f aca="false">(I44/H44)^(1/4)</f>
        <v>1.04488636947588</v>
      </c>
      <c r="K44" s="64" t="n">
        <f aca="false">(SQRT($B44))*((1.55*(SQRT($F44)/$B44)+0.0545*(($B44+SQRT($F44)))/(POWER($I44,1/3))))*J44</f>
        <v>4.31982811654212</v>
      </c>
      <c r="L44" s="65"/>
      <c r="M44" s="65"/>
      <c r="N44" s="65"/>
      <c r="O44" s="65"/>
      <c r="P44" s="65"/>
      <c r="Q44" s="65"/>
      <c r="R44" s="65"/>
      <c r="S44" s="65"/>
      <c r="T44" s="66" t="n">
        <f aca="false">SUM(L44:S44)</f>
        <v>0</v>
      </c>
      <c r="U44" s="67" t="n">
        <f aca="false">K44*(1+T44/100)</f>
        <v>4.31982811654212</v>
      </c>
    </row>
    <row r="45" customFormat="false" ht="18" hidden="false" customHeight="false" outlineLevel="0" collapsed="false">
      <c r="A45" s="61" t="s">
        <v>156</v>
      </c>
      <c r="B45" s="62" t="n">
        <v>6.2</v>
      </c>
      <c r="C45" s="62" t="n">
        <v>22</v>
      </c>
      <c r="D45" s="62"/>
      <c r="E45" s="62"/>
      <c r="F45" s="63" t="n">
        <f aca="false">IF(E45=0,C45,(C45+D45+E45)/2)</f>
        <v>22</v>
      </c>
      <c r="G45" s="63" t="n">
        <f aca="false">0.06*(B45)-0.15</f>
        <v>0.222</v>
      </c>
      <c r="H45" s="62" t="n">
        <v>0.76</v>
      </c>
      <c r="I45" s="63" t="n">
        <f aca="false">G45+H45</f>
        <v>0.982</v>
      </c>
      <c r="J45" s="63" t="n">
        <f aca="false">(I45/H45)^(1/4)</f>
        <v>1.06616512875283</v>
      </c>
      <c r="K45" s="64" t="n">
        <f aca="false">(SQRT($B45))*((1.55*(SQRT($F45)/$B45)+0.0545*(($B45+SQRT($F45)))/(POWER($I45,1/3))))*J45</f>
        <v>4.69817111126305</v>
      </c>
      <c r="L45" s="65"/>
      <c r="M45" s="65" t="n">
        <v>1</v>
      </c>
      <c r="N45" s="65" t="n">
        <v>0.5</v>
      </c>
      <c r="O45" s="65" t="n">
        <v>-1.5</v>
      </c>
      <c r="P45" s="65"/>
      <c r="Q45" s="65"/>
      <c r="R45" s="65"/>
      <c r="S45" s="65"/>
      <c r="T45" s="66" t="n">
        <f aca="false">SUM(L45:S45)</f>
        <v>0</v>
      </c>
      <c r="U45" s="67" t="n">
        <f aca="false">K45*(1+T45/100)</f>
        <v>4.69817111126305</v>
      </c>
    </row>
    <row r="46" customFormat="false" ht="18" hidden="false" customHeight="false" outlineLevel="0" collapsed="false">
      <c r="A46" s="61" t="s">
        <v>157</v>
      </c>
      <c r="B46" s="62" t="n">
        <v>5.5</v>
      </c>
      <c r="C46" s="62" t="n">
        <v>16</v>
      </c>
      <c r="D46" s="62"/>
      <c r="E46" s="62"/>
      <c r="F46" s="63" t="n">
        <f aca="false">IF(E46=0,C46,(C46+D46+E46)/2)</f>
        <v>16</v>
      </c>
      <c r="G46" s="63" t="n">
        <f aca="false">0.06*(B46)-0.15</f>
        <v>0.18</v>
      </c>
      <c r="H46" s="62" t="n">
        <v>0.6</v>
      </c>
      <c r="I46" s="63" t="n">
        <f aca="false">G46+H46</f>
        <v>0.78</v>
      </c>
      <c r="J46" s="63" t="n">
        <f aca="false">(I46/H46)^(1/4)</f>
        <v>1.06778997237244</v>
      </c>
      <c r="K46" s="64" t="n">
        <f aca="false">(SQRT($B46))*((1.55*(SQRT($F46)/$B46)+0.0545*(($B46+SQRT($F46)))/(POWER($I46,1/3))))*J46</f>
        <v>4.23140092731934</v>
      </c>
      <c r="L46" s="65"/>
      <c r="M46" s="65" t="n">
        <v>1</v>
      </c>
      <c r="N46" s="65"/>
      <c r="O46" s="65" t="n">
        <v>-2</v>
      </c>
      <c r="P46" s="65"/>
      <c r="Q46" s="65"/>
      <c r="R46" s="65"/>
      <c r="S46" s="65"/>
      <c r="T46" s="66" t="n">
        <f aca="false">SUM(L46:S46)</f>
        <v>-1</v>
      </c>
      <c r="U46" s="67" t="n">
        <f aca="false">K46*(1+T46/100)</f>
        <v>4.18908691804614</v>
      </c>
    </row>
    <row r="47" customFormat="false" ht="18" hidden="false" customHeight="false" outlineLevel="0" collapsed="false">
      <c r="A47" s="61" t="s">
        <v>158</v>
      </c>
      <c r="B47" s="62" t="n">
        <v>7.3</v>
      </c>
      <c r="C47" s="62" t="n">
        <v>25.69</v>
      </c>
      <c r="D47" s="62"/>
      <c r="E47" s="62"/>
      <c r="F47" s="63" t="n">
        <f aca="false">IF(E47=0,C47,(C47+D47+E47)/2)</f>
        <v>25.69</v>
      </c>
      <c r="G47" s="63" t="n">
        <f aca="false">0.06*(B47)-0.15</f>
        <v>0.288</v>
      </c>
      <c r="H47" s="62" t="n">
        <v>1.34</v>
      </c>
      <c r="I47" s="63" t="n">
        <f aca="false">G47+H47</f>
        <v>1.628</v>
      </c>
      <c r="J47" s="63" t="n">
        <f aca="false">(I47/H47)^(1/4)</f>
        <v>1.04987453169363</v>
      </c>
      <c r="K47" s="64" t="n">
        <f aca="false">(SQRT($B47))*((1.55*(SQRT($F47)/$B47)+0.0545*(($B47+SQRT($F47)))/(POWER($I47,1/3))))*J47</f>
        <v>4.67814572170521</v>
      </c>
      <c r="L47" s="65" t="n">
        <v>-1</v>
      </c>
      <c r="M47" s="65"/>
      <c r="N47" s="65"/>
      <c r="O47" s="65"/>
      <c r="P47" s="65" t="n">
        <v>0.5</v>
      </c>
      <c r="Q47" s="65"/>
      <c r="R47" s="65"/>
      <c r="S47" s="65"/>
      <c r="T47" s="66" t="n">
        <f aca="false">SUM(L47:S47)</f>
        <v>-0.5</v>
      </c>
      <c r="U47" s="67" t="n">
        <f aca="false">K47*(1+T47/100)</f>
        <v>4.65475499309668</v>
      </c>
    </row>
    <row r="48" customFormat="false" ht="18" hidden="false" customHeight="false" outlineLevel="0" collapsed="false">
      <c r="A48" s="61" t="s">
        <v>159</v>
      </c>
      <c r="B48" s="62" t="n">
        <v>8</v>
      </c>
      <c r="C48" s="62" t="n">
        <v>24</v>
      </c>
      <c r="D48" s="62"/>
      <c r="E48" s="62"/>
      <c r="F48" s="63" t="n">
        <f aca="false">IF(E48=0,C48,(C48+D48+E48)/2)</f>
        <v>24</v>
      </c>
      <c r="G48" s="63" t="n">
        <f aca="false">0.06*(B48)-0.15</f>
        <v>0.33</v>
      </c>
      <c r="H48" s="62" t="n">
        <v>4</v>
      </c>
      <c r="I48" s="63" t="n">
        <f aca="false">G48+H48</f>
        <v>4.33</v>
      </c>
      <c r="J48" s="63" t="n">
        <f aca="false">(I48/H48)^(1/4)</f>
        <v>1.02001598141119</v>
      </c>
      <c r="K48" s="64" t="n">
        <f aca="false">(SQRT($B48))*((1.55*(SQRT($F48)/$B48)+0.0545*(($B48+SQRT($F48)))/(POWER($I48,1/3))))*J48</f>
        <v>3.98276133456073</v>
      </c>
      <c r="L48" s="65" t="n">
        <v>-2</v>
      </c>
      <c r="M48" s="65" t="n">
        <v>1</v>
      </c>
      <c r="N48" s="65"/>
      <c r="O48" s="65"/>
      <c r="P48" s="65"/>
      <c r="Q48" s="65"/>
      <c r="R48" s="65"/>
      <c r="S48" s="65"/>
      <c r="T48" s="66" t="n">
        <f aca="false">SUM(L48:S48)</f>
        <v>-1</v>
      </c>
      <c r="U48" s="67" t="n">
        <f aca="false">K48*(1+T48/100)</f>
        <v>3.94293372121513</v>
      </c>
    </row>
    <row r="49" customFormat="false" ht="18" hidden="false" customHeight="false" outlineLevel="0" collapsed="false">
      <c r="A49" s="61" t="s">
        <v>160</v>
      </c>
      <c r="B49" s="62" t="n">
        <v>6.47</v>
      </c>
      <c r="C49" s="62" t="n">
        <v>25.924</v>
      </c>
      <c r="D49" s="62"/>
      <c r="E49" s="62"/>
      <c r="F49" s="63" t="n">
        <f aca="false">IF(E49=0,C49,(C49+D49+E49)/2)</f>
        <v>25.924</v>
      </c>
      <c r="G49" s="63" t="n">
        <f aca="false">0.06*(B49)-0.15</f>
        <v>0.2382</v>
      </c>
      <c r="H49" s="62" t="n">
        <v>1.37</v>
      </c>
      <c r="I49" s="63" t="n">
        <f aca="false">G49+H49</f>
        <v>1.6082</v>
      </c>
      <c r="J49" s="63" t="n">
        <f aca="false">(I49/H49)^(1/4)</f>
        <v>1.04089008733134</v>
      </c>
      <c r="K49" s="64" t="n">
        <f aca="false">(SQRT($B49))*((1.55*(SQRT($F49)/$B49)+0.0545*(($B49+SQRT($F49)))/(POWER($I49,1/3))))*J49</f>
        <v>4.65343554380754</v>
      </c>
      <c r="L49" s="65" t="n">
        <v>-1</v>
      </c>
      <c r="M49" s="65" t="n">
        <v>0.5</v>
      </c>
      <c r="N49" s="65"/>
      <c r="O49" s="65"/>
      <c r="P49" s="65"/>
      <c r="Q49" s="65"/>
      <c r="R49" s="65"/>
      <c r="S49" s="65"/>
      <c r="T49" s="66" t="n">
        <f aca="false">SUM(L49:S49)</f>
        <v>-0.5</v>
      </c>
      <c r="U49" s="67" t="n">
        <f aca="false">K49*(1+T49/100)</f>
        <v>4.63016836608851</v>
      </c>
    </row>
    <row r="50" customFormat="false" ht="18" hidden="false" customHeight="false" outlineLevel="0" collapsed="false">
      <c r="A50" s="61" t="s">
        <v>161</v>
      </c>
      <c r="B50" s="62" t="n">
        <v>6.68</v>
      </c>
      <c r="C50" s="62" t="n">
        <v>23.44</v>
      </c>
      <c r="D50" s="62"/>
      <c r="E50" s="62"/>
      <c r="F50" s="63" t="n">
        <f aca="false">IF(E50=0,C50,(C50+D50+E50)/2)</f>
        <v>23.44</v>
      </c>
      <c r="G50" s="63" t="n">
        <f aca="false">0.06*(B50)-0.15</f>
        <v>0.2508</v>
      </c>
      <c r="H50" s="62" t="n">
        <v>1.134</v>
      </c>
      <c r="I50" s="63" t="n">
        <f aca="false">G50+H50</f>
        <v>1.3848</v>
      </c>
      <c r="J50" s="63" t="n">
        <f aca="false">(I50/H50)^(1/4)</f>
        <v>1.05121972190101</v>
      </c>
      <c r="K50" s="64" t="n">
        <f aca="false">(SQRT($B50))*((1.55*(SQRT($F50)/$B50)+0.0545*(($B50+SQRT($F50)))/(POWER($I50,1/3))))*J50</f>
        <v>4.58280565157931</v>
      </c>
      <c r="L50" s="65"/>
      <c r="M50" s="65" t="n">
        <v>0.5</v>
      </c>
      <c r="N50" s="65"/>
      <c r="O50" s="65"/>
      <c r="P50" s="65" t="n">
        <v>0.5</v>
      </c>
      <c r="Q50" s="65"/>
      <c r="R50" s="65"/>
      <c r="S50" s="65"/>
      <c r="T50" s="66" t="n">
        <f aca="false">SUM(L50:S50)</f>
        <v>1</v>
      </c>
      <c r="U50" s="67" t="n">
        <f aca="false">K50*(1+T50/100)</f>
        <v>4.62863370809511</v>
      </c>
    </row>
    <row r="51" customFormat="false" ht="18" hidden="false" customHeight="false" outlineLevel="0" collapsed="false">
      <c r="A51" s="61" t="s">
        <v>162</v>
      </c>
      <c r="B51" s="62" t="n">
        <v>6.24</v>
      </c>
      <c r="C51" s="62" t="n">
        <v>22.556</v>
      </c>
      <c r="D51" s="62"/>
      <c r="E51" s="62"/>
      <c r="F51" s="63" t="n">
        <f aca="false">IF(E51=0,C51,(C51+D51+E51)/2)</f>
        <v>22.556</v>
      </c>
      <c r="G51" s="63" t="n">
        <f aca="false">0.06*(B51)-0.15</f>
        <v>0.2244</v>
      </c>
      <c r="H51" s="62" t="n">
        <v>1</v>
      </c>
      <c r="I51" s="63" t="n">
        <f aca="false">G51+H51</f>
        <v>1.2244</v>
      </c>
      <c r="J51" s="63" t="n">
        <f aca="false">(I51/H51)^(1/4)</f>
        <v>1.05191544122607</v>
      </c>
      <c r="K51" s="64" t="n">
        <f aca="false">(SQRT($B51))*((1.55*(SQRT($F51)/$B51)+0.0545*(($B51+SQRT($F51)))/(POWER($I51,1/3))))*J51</f>
        <v>4.57099281820114</v>
      </c>
      <c r="L51" s="65"/>
      <c r="M51" s="65" t="n">
        <v>1</v>
      </c>
      <c r="N51" s="65"/>
      <c r="O51" s="65"/>
      <c r="P51" s="65" t="n">
        <v>0.5</v>
      </c>
      <c r="Q51" s="65"/>
      <c r="R51" s="65"/>
      <c r="S51" s="65"/>
      <c r="T51" s="66" t="n">
        <f aca="false">SUM(L51:S51)</f>
        <v>1.5</v>
      </c>
      <c r="U51" s="67" t="n">
        <f aca="false">K51*(1+T51/100)</f>
        <v>4.63955771047415</v>
      </c>
    </row>
    <row r="52" customFormat="false" ht="18" hidden="false" customHeight="false" outlineLevel="0" collapsed="false">
      <c r="A52" s="61" t="s">
        <v>163</v>
      </c>
      <c r="B52" s="62" t="n">
        <v>6.49</v>
      </c>
      <c r="C52" s="62" t="n">
        <f aca="false">16+9.49</f>
        <v>25.49</v>
      </c>
      <c r="D52" s="62"/>
      <c r="E52" s="62"/>
      <c r="F52" s="63" t="n">
        <f aca="false">IF(E52=0,C52,(C52+D52+E52)/2)</f>
        <v>25.49</v>
      </c>
      <c r="G52" s="63" t="n">
        <f aca="false">0.06*(B52)-0.15</f>
        <v>0.2394</v>
      </c>
      <c r="H52" s="62" t="n">
        <v>0.74</v>
      </c>
      <c r="I52" s="63" t="n">
        <f aca="false">G52+H52</f>
        <v>0.9794</v>
      </c>
      <c r="J52" s="63" t="n">
        <f aca="false">(I52/H52)^(1/4)</f>
        <v>1.072585928332</v>
      </c>
      <c r="K52" s="64" t="n">
        <f aca="false">(SQRT($B52))*((1.55*(SQRT($F52)/$B52)+0.0545*(($B52+SQRT($F52)))/(POWER($I52,1/3))))*J52</f>
        <v>5.02508777130777</v>
      </c>
      <c r="L52" s="65"/>
      <c r="M52" s="65"/>
      <c r="N52" s="65" t="n">
        <v>0.5</v>
      </c>
      <c r="O52" s="65" t="n">
        <v>1</v>
      </c>
      <c r="P52" s="65"/>
      <c r="Q52" s="65"/>
      <c r="R52" s="65"/>
      <c r="S52" s="65"/>
      <c r="T52" s="66" t="n">
        <f aca="false">SUM(L52:S52)</f>
        <v>1.5</v>
      </c>
      <c r="U52" s="67" t="n">
        <f aca="false">K52*(1+T52/100)</f>
        <v>5.10046408787739</v>
      </c>
    </row>
    <row r="53" customFormat="false" ht="18" hidden="false" customHeight="false" outlineLevel="0" collapsed="false">
      <c r="A53" s="61" t="s">
        <v>164</v>
      </c>
      <c r="B53" s="62" t="n">
        <v>7.3</v>
      </c>
      <c r="C53" s="62" t="n">
        <v>30</v>
      </c>
      <c r="D53" s="62"/>
      <c r="E53" s="62"/>
      <c r="F53" s="63" t="n">
        <f aca="false">IF(E53=0,C53,(C53+D53+E53)/2)</f>
        <v>30</v>
      </c>
      <c r="G53" s="63" t="n">
        <f aca="false">0.06*(B53)-0.15</f>
        <v>0.288</v>
      </c>
      <c r="H53" s="62" t="n">
        <v>1.17</v>
      </c>
      <c r="I53" s="63" t="n">
        <f aca="false">G53+H53</f>
        <v>1.458</v>
      </c>
      <c r="J53" s="63" t="n">
        <f aca="false">(I53/H53)^(1/4)</f>
        <v>1.05655696074697</v>
      </c>
      <c r="K53" s="64" t="n">
        <f aca="false">(SQRT($B53))*((1.55*(SQRT($F53)/$B53)+0.0545*(($B53+SQRT($F53)))/(POWER($I53,1/3))))*J53</f>
        <v>5.07297022120656</v>
      </c>
      <c r="L53" s="65"/>
      <c r="M53" s="65" t="n">
        <v>1.5</v>
      </c>
      <c r="N53" s="65" t="n">
        <v>-1</v>
      </c>
      <c r="O53" s="65"/>
      <c r="P53" s="65"/>
      <c r="Q53" s="65"/>
      <c r="R53" s="65"/>
      <c r="S53" s="65"/>
      <c r="T53" s="66" t="n">
        <f aca="false">SUM(L53:S53)</f>
        <v>0.5</v>
      </c>
      <c r="U53" s="67" t="n">
        <f aca="false">K53*(1+T53/100)</f>
        <v>5.0983350723126</v>
      </c>
    </row>
    <row r="54" customFormat="false" ht="18" hidden="false" customHeight="false" outlineLevel="0" collapsed="false">
      <c r="A54" s="61" t="s">
        <v>165</v>
      </c>
      <c r="B54" s="62" t="n">
        <v>7</v>
      </c>
      <c r="C54" s="62" t="n">
        <v>24</v>
      </c>
      <c r="D54" s="62"/>
      <c r="E54" s="62"/>
      <c r="F54" s="63" t="n">
        <v>26</v>
      </c>
      <c r="G54" s="63" t="n">
        <f aca="false">0.06*(B54)-0.15</f>
        <v>0.27</v>
      </c>
      <c r="H54" s="62" t="n">
        <v>1.02</v>
      </c>
      <c r="I54" s="63" t="n">
        <f aca="false">G54+H54</f>
        <v>1.29</v>
      </c>
      <c r="J54" s="63" t="n">
        <v>1</v>
      </c>
      <c r="K54" s="64" t="n">
        <f aca="false">(SQRT($B54))*((1.55*(SQRT($F54)/$B54)+0.0545*(($B54+SQRT($F54)))/(POWER($I54,1/3))))*J54</f>
        <v>4.58986177386853</v>
      </c>
      <c r="L54" s="65" t="n">
        <v>-1</v>
      </c>
      <c r="M54" s="65"/>
      <c r="N54" s="65"/>
      <c r="O54" s="65"/>
      <c r="P54" s="65"/>
      <c r="Q54" s="65"/>
      <c r="R54" s="65"/>
      <c r="S54" s="65"/>
      <c r="T54" s="66" t="n">
        <f aca="false">SUM(L54:S54)</f>
        <v>-1</v>
      </c>
      <c r="U54" s="67" t="n">
        <f aca="false">K54*(1+T54/100)</f>
        <v>4.54396315612985</v>
      </c>
    </row>
    <row r="55" customFormat="false" ht="18" hidden="false" customHeight="false" outlineLevel="0" collapsed="false">
      <c r="A55" s="61" t="s">
        <v>166</v>
      </c>
      <c r="B55" s="62" t="n">
        <v>7.3</v>
      </c>
      <c r="C55" s="62" t="n">
        <v>30</v>
      </c>
      <c r="D55" s="62"/>
      <c r="E55" s="62"/>
      <c r="F55" s="63" t="n">
        <v>29.5</v>
      </c>
      <c r="G55" s="63" t="n">
        <f aca="false">0.06*(B55)-0.15</f>
        <v>0.288</v>
      </c>
      <c r="H55" s="62" t="n">
        <v>1.11</v>
      </c>
      <c r="I55" s="63" t="n">
        <f aca="false">G55+H55</f>
        <v>1.398</v>
      </c>
      <c r="J55" s="63" t="n">
        <f aca="false">(I55/H55)^(1/4)</f>
        <v>1.05936604358918</v>
      </c>
      <c r="K55" s="64" t="n">
        <f aca="false">(SQRT($B55))*((1.55*(SQRT($F55)/$B55)+0.0545*(($B55+SQRT($F55)))/(POWER($I55,1/3))))*J55</f>
        <v>5.07700258917091</v>
      </c>
      <c r="L55" s="65" t="n">
        <v>-2</v>
      </c>
      <c r="M55" s="65" t="n">
        <v>1</v>
      </c>
      <c r="N55" s="65"/>
      <c r="O55" s="65"/>
      <c r="P55" s="65"/>
      <c r="Q55" s="65"/>
      <c r="R55" s="65"/>
      <c r="S55" s="65"/>
      <c r="T55" s="66" t="n">
        <f aca="false">SUM(L55:S55)</f>
        <v>-1</v>
      </c>
      <c r="U55" s="67" t="n">
        <f aca="false">K55*(1+T55/100)</f>
        <v>5.0262325632792</v>
      </c>
    </row>
    <row r="56" customFormat="false" ht="18" hidden="false" customHeight="false" outlineLevel="0" collapsed="false">
      <c r="A56" s="61" t="s">
        <v>167</v>
      </c>
      <c r="B56" s="62" t="n">
        <v>5.99</v>
      </c>
      <c r="C56" s="62" t="n">
        <v>17.34</v>
      </c>
      <c r="D56" s="62"/>
      <c r="E56" s="62"/>
      <c r="F56" s="63" t="n">
        <f aca="false">IF(E56=0,C56,(C56+D56+E56)/2)</f>
        <v>17.34</v>
      </c>
      <c r="G56" s="63" t="n">
        <f aca="false">0.06*(B56)-0.15</f>
        <v>0.2094</v>
      </c>
      <c r="H56" s="62" t="n">
        <v>0.755</v>
      </c>
      <c r="I56" s="63" t="n">
        <f aca="false">G56+H56</f>
        <v>0.9644</v>
      </c>
      <c r="J56" s="63" t="n">
        <f aca="false">(I56/H56)^(1/4)</f>
        <v>1.06310843142859</v>
      </c>
      <c r="K56" s="64" t="n">
        <f aca="false">(SQRT($B56))*((1.55*(SQRT($F56)/$B56)+0.0545*(($B56+SQRT($F56)))/(POWER($I56,1/3))))*J56</f>
        <v>4.26102515873929</v>
      </c>
      <c r="L56" s="65"/>
      <c r="M56" s="65" t="n">
        <v>0.5</v>
      </c>
      <c r="N56" s="65"/>
      <c r="O56" s="65"/>
      <c r="P56" s="65" t="n">
        <v>0.5</v>
      </c>
      <c r="Q56" s="65"/>
      <c r="R56" s="65"/>
      <c r="S56" s="65"/>
      <c r="T56" s="66" t="n">
        <f aca="false">SUM(L56:S56)</f>
        <v>1</v>
      </c>
      <c r="U56" s="67" t="n">
        <f aca="false">K56*(1+T56/100)</f>
        <v>4.30363541032668</v>
      </c>
    </row>
    <row r="57" customFormat="false" ht="18" hidden="false" customHeight="false" outlineLevel="0" collapsed="false">
      <c r="A57" s="61" t="s">
        <v>168</v>
      </c>
      <c r="B57" s="62" t="n">
        <v>6.2</v>
      </c>
      <c r="C57" s="62" t="n">
        <v>27</v>
      </c>
      <c r="D57" s="62"/>
      <c r="E57" s="62"/>
      <c r="F57" s="63" t="n">
        <v>25.5</v>
      </c>
      <c r="G57" s="63" t="n">
        <f aca="false">0.06*(B57)-0.15</f>
        <v>0.222</v>
      </c>
      <c r="H57" s="62" t="n">
        <v>1.35</v>
      </c>
      <c r="I57" s="63" t="n">
        <f aca="false">G57+H57</f>
        <v>1.572</v>
      </c>
      <c r="J57" s="63" t="n">
        <f aca="false">(I57/H57)^(1/4)</f>
        <v>1.03879462379043</v>
      </c>
      <c r="K57" s="64" t="n">
        <f aca="false">(SQRT($B57))*((1.55*(SQRT($F57)/$B57)+0.0545*(($B57+SQRT($F57)))/(POWER($I57,1/3))))*J57</f>
        <v>4.62928900168557</v>
      </c>
      <c r="L57" s="65"/>
      <c r="M57" s="65" t="n">
        <v>0.5</v>
      </c>
      <c r="N57" s="65"/>
      <c r="O57" s="65"/>
      <c r="P57" s="65"/>
      <c r="Q57" s="65"/>
      <c r="R57" s="65"/>
      <c r="S57" s="65"/>
      <c r="T57" s="66" t="n">
        <f aca="false">SUM(L57:S57)</f>
        <v>0.5</v>
      </c>
      <c r="U57" s="67" t="n">
        <f aca="false">K57*(1+T57/100)</f>
        <v>4.65243544669399</v>
      </c>
    </row>
    <row r="58" customFormat="false" ht="18" hidden="false" customHeight="false" outlineLevel="0" collapsed="false">
      <c r="A58" s="61" t="s">
        <v>169</v>
      </c>
      <c r="B58" s="62" t="n">
        <v>7.3</v>
      </c>
      <c r="C58" s="62" t="n">
        <f aca="false">18.9+10.45</f>
        <v>29.35</v>
      </c>
      <c r="D58" s="62"/>
      <c r="E58" s="62"/>
      <c r="F58" s="63" t="n">
        <f aca="false">IF(E58=0,C58,(C58+D58+E58)/2)</f>
        <v>29.35</v>
      </c>
      <c r="G58" s="63" t="n">
        <f aca="false">0.06*(B58)-0.15</f>
        <v>0.288</v>
      </c>
      <c r="H58" s="62" t="n">
        <v>1.06</v>
      </c>
      <c r="I58" s="63" t="n">
        <f aca="false">G58+H58</f>
        <v>1.348</v>
      </c>
      <c r="J58" s="63" t="n">
        <f aca="false">(I58/H58)^(1/4)</f>
        <v>1.06193028546293</v>
      </c>
      <c r="K58" s="64" t="n">
        <f aca="false">(SQRT($B58))*((1.55*(SQRT($F58)/$B58)+0.0545*(($B58+SQRT($F58)))/(POWER($I58,1/3))))*J58</f>
        <v>5.10065813164361</v>
      </c>
      <c r="L58" s="65"/>
      <c r="M58" s="65"/>
      <c r="N58" s="65"/>
      <c r="O58" s="65" t="n">
        <v>0</v>
      </c>
      <c r="P58" s="65"/>
      <c r="Q58" s="65"/>
      <c r="R58" s="65"/>
      <c r="S58" s="65"/>
      <c r="T58" s="66" t="n">
        <f aca="false">SUM(L58:S58)</f>
        <v>0</v>
      </c>
      <c r="U58" s="67" t="n">
        <f aca="false">K58*(1+T58/100)</f>
        <v>5.10065813164361</v>
      </c>
    </row>
    <row r="59" customFormat="false" ht="18" hidden="false" customHeight="false" outlineLevel="0" collapsed="false">
      <c r="A59" s="61" t="s">
        <v>170</v>
      </c>
      <c r="B59" s="62" t="n">
        <v>6.6</v>
      </c>
      <c r="C59" s="62" t="n">
        <v>20</v>
      </c>
      <c r="D59" s="62"/>
      <c r="E59" s="62"/>
      <c r="F59" s="63" t="n">
        <f aca="false">IF(E59=0,C59,(C59+D59+E59)/2)</f>
        <v>20</v>
      </c>
      <c r="G59" s="63" t="n">
        <f aca="false">0.06*(B59)-0.15</f>
        <v>0.246</v>
      </c>
      <c r="H59" s="62" t="n">
        <v>1.25</v>
      </c>
      <c r="I59" s="63" t="n">
        <f aca="false">G59+H59</f>
        <v>1.496</v>
      </c>
      <c r="J59" s="63" t="n">
        <f aca="false">(I59/H59)^(1/4)</f>
        <v>1.04593668378836</v>
      </c>
      <c r="K59" s="64" t="n">
        <f aca="false">(SQRT($B59))*((1.55*(SQRT($F59)/$B59)+0.0545*(($B59+SQRT($F59)))/(POWER($I59,1/3))))*J59</f>
        <v>4.23988416056572</v>
      </c>
      <c r="L59" s="65"/>
      <c r="M59" s="65" t="n">
        <v>1</v>
      </c>
      <c r="N59" s="65"/>
      <c r="O59" s="65"/>
      <c r="P59" s="65"/>
      <c r="Q59" s="65"/>
      <c r="R59" s="65"/>
      <c r="S59" s="65"/>
      <c r="T59" s="66" t="n">
        <f aca="false">SUM(L59:S59)</f>
        <v>1</v>
      </c>
      <c r="U59" s="67" t="n">
        <f aca="false">K59*(1+T59/100)</f>
        <v>4.28228300217137</v>
      </c>
    </row>
    <row r="60" customFormat="false" ht="18" hidden="false" customHeight="false" outlineLevel="0" collapsed="false">
      <c r="A60" s="61" t="s">
        <v>171</v>
      </c>
      <c r="B60" s="62" t="n">
        <v>5.45</v>
      </c>
      <c r="C60" s="62" t="n">
        <v>21</v>
      </c>
      <c r="D60" s="62"/>
      <c r="E60" s="62"/>
      <c r="F60" s="63" t="n">
        <f aca="false">IF(E60=0,C60,(C60+D60+E60)/2)</f>
        <v>21</v>
      </c>
      <c r="G60" s="63" t="n">
        <f aca="false">0.06*(B60)-0.15</f>
        <v>0.177</v>
      </c>
      <c r="H60" s="62" t="n">
        <v>0.8</v>
      </c>
      <c r="I60" s="63" t="n">
        <f aca="false">G60+H60</f>
        <v>0.977</v>
      </c>
      <c r="J60" s="63" t="n">
        <f aca="false">(I60/H60)^(1/4)</f>
        <v>1.05123822479256</v>
      </c>
      <c r="K60" s="64" t="n">
        <f aca="false">(SQRT($B60))*((1.55*(SQRT($F60)/$B60)+0.0545*(($B60+SQRT($F60)))/(POWER($I60,1/3))))*J60</f>
        <v>4.55079616238702</v>
      </c>
      <c r="L60" s="65" t="n">
        <v>-2</v>
      </c>
      <c r="M60" s="65"/>
      <c r="N60" s="65"/>
      <c r="O60" s="65" t="n">
        <v>1</v>
      </c>
      <c r="P60" s="65"/>
      <c r="Q60" s="65"/>
      <c r="R60" s="65"/>
      <c r="S60" s="65"/>
      <c r="T60" s="66" t="n">
        <f aca="false">SUM(L60:S60)</f>
        <v>-1</v>
      </c>
      <c r="U60" s="67" t="n">
        <f aca="false">K60*(1+T60/100)</f>
        <v>4.50528820076315</v>
      </c>
    </row>
    <row r="61" customFormat="false" ht="18" hidden="false" customHeight="false" outlineLevel="0" collapsed="false">
      <c r="A61" s="61" t="s">
        <v>172</v>
      </c>
      <c r="B61" s="62" t="n">
        <v>6.5</v>
      </c>
      <c r="C61" s="62" t="n">
        <v>24</v>
      </c>
      <c r="D61" s="62"/>
      <c r="E61" s="62"/>
      <c r="F61" s="63" t="n">
        <f aca="false">IF(E61=0,C61,(C61+D61+E61)/2)</f>
        <v>24</v>
      </c>
      <c r="G61" s="63" t="n">
        <f aca="false">0.06*(B61)-0.15</f>
        <v>0.24</v>
      </c>
      <c r="H61" s="62" t="n">
        <v>1.2</v>
      </c>
      <c r="I61" s="63" t="n">
        <f aca="false">G61+H61</f>
        <v>1.44</v>
      </c>
      <c r="J61" s="63" t="n">
        <f aca="false">(I61/H61)^(1/4)</f>
        <v>1.04663513939211</v>
      </c>
      <c r="K61" s="64" t="n">
        <f aca="false">(SQRT($B61))*((1.55*(SQRT($F61)/$B61)+0.0545*(($B61+SQRT($F61)))/(POWER($I61,1/3))))*J61</f>
        <v>4.58528407811613</v>
      </c>
      <c r="L61" s="65"/>
      <c r="M61" s="65" t="n">
        <v>1</v>
      </c>
      <c r="N61" s="65"/>
      <c r="O61" s="65"/>
      <c r="P61" s="65"/>
      <c r="Q61" s="65"/>
      <c r="R61" s="65"/>
      <c r="S61" s="65"/>
      <c r="T61" s="66" t="n">
        <f aca="false">SUM(L61:S61)</f>
        <v>1</v>
      </c>
      <c r="U61" s="67" t="n">
        <f aca="false">K61*(1+T61/100)</f>
        <v>4.6311369188973</v>
      </c>
    </row>
    <row r="62" customFormat="false" ht="18" hidden="false" customHeight="false" outlineLevel="0" collapsed="false">
      <c r="A62" s="61" t="s">
        <v>173</v>
      </c>
      <c r="B62" s="62" t="n">
        <v>6.98</v>
      </c>
      <c r="C62" s="62" t="n">
        <v>28.9</v>
      </c>
      <c r="D62" s="62"/>
      <c r="E62" s="62"/>
      <c r="F62" s="63" t="n">
        <f aca="false">IF(E62=0,C62,(C62+D62+E62)/2)</f>
        <v>28.9</v>
      </c>
      <c r="G62" s="63" t="n">
        <f aca="false">0.06*(B62)-0.15</f>
        <v>0.2688</v>
      </c>
      <c r="H62" s="62" t="n">
        <v>1.4</v>
      </c>
      <c r="I62" s="63" t="n">
        <f aca="false">G62+H62</f>
        <v>1.6688</v>
      </c>
      <c r="J62" s="63" t="n">
        <f aca="false">(I62/H62)^(1/4)</f>
        <v>1.04488636947588</v>
      </c>
      <c r="K62" s="64" t="n">
        <f aca="false">(SQRT($B62))*((1.55*(SQRT($F62)/$B62)+0.0545*(($B62+SQRT($F62)))/(POWER($I62,1/3))))*J62</f>
        <v>4.86273201516013</v>
      </c>
      <c r="L62" s="65"/>
      <c r="M62" s="65" t="n">
        <v>0.5</v>
      </c>
      <c r="N62" s="65"/>
      <c r="O62" s="65"/>
      <c r="P62" s="65"/>
      <c r="Q62" s="65"/>
      <c r="R62" s="65"/>
      <c r="S62" s="65"/>
      <c r="T62" s="66" t="n">
        <f aca="false">SUM(L62:S62)</f>
        <v>0.5</v>
      </c>
      <c r="U62" s="67" t="n">
        <f aca="false">K62*(1+T62/100)</f>
        <v>4.88704567523593</v>
      </c>
    </row>
    <row r="63" customFormat="false" ht="18" hidden="false" customHeight="false" outlineLevel="0" collapsed="false">
      <c r="A63" s="61" t="s">
        <v>174</v>
      </c>
      <c r="B63" s="62" t="n">
        <v>4.87</v>
      </c>
      <c r="C63" s="62" t="n">
        <v>11</v>
      </c>
      <c r="D63" s="62"/>
      <c r="E63" s="62"/>
      <c r="F63" s="63" t="n">
        <f aca="false">IF(E63=0,C63,(C63+D63+E63)/2)</f>
        <v>11</v>
      </c>
      <c r="G63" s="63" t="n">
        <f aca="false">0.06*(B63)-0.15</f>
        <v>0.1422</v>
      </c>
      <c r="H63" s="62" t="n">
        <v>23</v>
      </c>
      <c r="I63" s="63" t="n">
        <f aca="false">G63+H63</f>
        <v>23.1422</v>
      </c>
      <c r="J63" s="63" t="n">
        <f aca="false">(I63/H63)^(1/4)</f>
        <v>1.00154208148246</v>
      </c>
      <c r="K63" s="64" t="n">
        <f aca="false">(SQRT($B63))*((1.55*(SQRT($F63)/$B63)+0.0545*(($B63+SQRT($F63)))/(POWER($I63,1/3))))*J63</f>
        <v>2.67914257297136</v>
      </c>
      <c r="L63" s="65"/>
      <c r="M63" s="65"/>
      <c r="N63" s="65"/>
      <c r="O63" s="65"/>
      <c r="P63" s="65"/>
      <c r="Q63" s="65"/>
      <c r="R63" s="65"/>
      <c r="S63" s="65"/>
      <c r="T63" s="66" t="n">
        <f aca="false">SUM(L63:S63)</f>
        <v>0</v>
      </c>
      <c r="U63" s="67" t="n">
        <f aca="false">K63*(1+T63/100)</f>
        <v>2.67914257297136</v>
      </c>
    </row>
    <row r="64" customFormat="false" ht="18" hidden="false" customHeight="false" outlineLevel="0" collapsed="false">
      <c r="A64" s="61" t="s">
        <v>175</v>
      </c>
      <c r="B64" s="62" t="n">
        <v>5.5</v>
      </c>
      <c r="C64" s="62" t="n">
        <v>18.5</v>
      </c>
      <c r="D64" s="62"/>
      <c r="E64" s="62"/>
      <c r="F64" s="63" t="n">
        <f aca="false">IF(E64=0,C64,(C64+D64+E64)/2)</f>
        <v>18.5</v>
      </c>
      <c r="G64" s="63" t="n">
        <f aca="false">0.06*(B64)-0.15</f>
        <v>0.18</v>
      </c>
      <c r="H64" s="62" t="n">
        <v>0.6</v>
      </c>
      <c r="I64" s="63" t="n">
        <f aca="false">G64+H64</f>
        <v>0.78</v>
      </c>
      <c r="J64" s="63" t="n">
        <f aca="false">(I64/H64)^(1/4)</f>
        <v>1.06778997237244</v>
      </c>
      <c r="K64" s="64" t="n">
        <f aca="false">(SQRT($B64))*((1.55*(SQRT($F64)/$B64)+0.0545*(($B64+SQRT($F64)))/(POWER($I64,1/3))))*J64</f>
        <v>4.48859047458674</v>
      </c>
      <c r="L64" s="65"/>
      <c r="M64" s="65" t="n">
        <v>1</v>
      </c>
      <c r="N64" s="65"/>
      <c r="O64" s="65" t="n">
        <v>1</v>
      </c>
      <c r="P64" s="65"/>
      <c r="Q64" s="65"/>
      <c r="R64" s="65"/>
      <c r="S64" s="65"/>
      <c r="T64" s="66" t="n">
        <f aca="false">SUM(L64:S64)</f>
        <v>2</v>
      </c>
      <c r="U64" s="67" t="n">
        <f aca="false">K64*(1+T64/100)</f>
        <v>4.57836228407848</v>
      </c>
    </row>
    <row r="65" customFormat="false" ht="18" hidden="false" customHeight="false" outlineLevel="0" collapsed="false">
      <c r="A65" s="61" t="s">
        <v>175</v>
      </c>
      <c r="B65" s="62" t="n">
        <v>5.5</v>
      </c>
      <c r="C65" s="62" t="n">
        <v>16</v>
      </c>
      <c r="D65" s="62"/>
      <c r="E65" s="62"/>
      <c r="F65" s="63" t="n">
        <f aca="false">IF(E65=0,C65,(C65+D65+E65)/2)</f>
        <v>16</v>
      </c>
      <c r="G65" s="63" t="n">
        <f aca="false">0.06*(B65)-0.15</f>
        <v>0.18</v>
      </c>
      <c r="H65" s="62" t="n">
        <v>0.62</v>
      </c>
      <c r="I65" s="63" t="n">
        <f aca="false">G65+H65</f>
        <v>0.8</v>
      </c>
      <c r="J65" s="63" t="n">
        <f aca="false">(I65/H65)^(1/4)</f>
        <v>1.06579719857679</v>
      </c>
      <c r="K65" s="64" t="n">
        <f aca="false">(SQRT($B65))*((1.55*(SQRT($F65)/$B65)+0.0545*(($B65+SQRT($F65)))/(POWER($I65,1/3))))*J65</f>
        <v>4.21168945877094</v>
      </c>
      <c r="L65" s="65"/>
      <c r="M65" s="65" t="n">
        <v>1</v>
      </c>
      <c r="N65" s="65" t="n">
        <v>-1</v>
      </c>
      <c r="O65" s="65" t="n">
        <v>0.5</v>
      </c>
      <c r="P65" s="65"/>
      <c r="Q65" s="65"/>
      <c r="R65" s="65"/>
      <c r="S65" s="65"/>
      <c r="T65" s="66" t="n">
        <f aca="false">SUM(L65:S65)</f>
        <v>0.5</v>
      </c>
      <c r="U65" s="67" t="n">
        <f aca="false">K65*(1+T65/100)</f>
        <v>4.2327479060648</v>
      </c>
    </row>
    <row r="66" customFormat="false" ht="18" hidden="false" customHeight="false" outlineLevel="0" collapsed="false">
      <c r="A66" s="61" t="s">
        <v>176</v>
      </c>
      <c r="B66" s="62" t="n">
        <v>6.49</v>
      </c>
      <c r="C66" s="62" t="n">
        <v>21.68</v>
      </c>
      <c r="D66" s="62"/>
      <c r="E66" s="62"/>
      <c r="F66" s="63" t="n">
        <f aca="false">IF(E66=0,C66,(C66+D66+E66)/2)</f>
        <v>21.68</v>
      </c>
      <c r="G66" s="63" t="n">
        <f aca="false">0.06*(B66)-0.15</f>
        <v>0.2394</v>
      </c>
      <c r="H66" s="62" t="n">
        <v>0.86</v>
      </c>
      <c r="I66" s="63" t="n">
        <f aca="false">G66+H66</f>
        <v>1.0994</v>
      </c>
      <c r="J66" s="63" t="n">
        <f aca="false">(I66/H66)^(1/4)</f>
        <v>1.06332082692268</v>
      </c>
      <c r="K66" s="64" t="n">
        <f aca="false">(SQRT($B66))*((1.55*(SQRT($F66)/$B66)+0.0545*(($B66+SQRT($F66)))/(POWER($I66,1/3))))*J66</f>
        <v>4.60671072164156</v>
      </c>
      <c r="L66" s="65"/>
      <c r="M66" s="65" t="n">
        <v>1</v>
      </c>
      <c r="N66" s="65"/>
      <c r="O66" s="65"/>
      <c r="P66" s="65"/>
      <c r="Q66" s="65"/>
      <c r="R66" s="65"/>
      <c r="S66" s="65"/>
      <c r="T66" s="66" t="n">
        <f aca="false">SUM(L66:S66)</f>
        <v>1</v>
      </c>
      <c r="U66" s="67" t="n">
        <f aca="false">K66*(1+T66/100)</f>
        <v>4.65277782885797</v>
      </c>
    </row>
    <row r="67" customFormat="false" ht="18" hidden="false" customHeight="false" outlineLevel="0" collapsed="false">
      <c r="A67" s="61" t="s">
        <v>177</v>
      </c>
      <c r="B67" s="62" t="n">
        <v>6.5</v>
      </c>
      <c r="C67" s="62" t="n">
        <v>23.58</v>
      </c>
      <c r="D67" s="62"/>
      <c r="E67" s="62"/>
      <c r="F67" s="63" t="n">
        <f aca="false">IF(E67=0,C67,(C67+D67+E67)/2)</f>
        <v>23.58</v>
      </c>
      <c r="G67" s="63" t="n">
        <f aca="false">0.06*(B67)-0.15</f>
        <v>0.24</v>
      </c>
      <c r="H67" s="62" t="n">
        <v>1.15</v>
      </c>
      <c r="I67" s="63" t="n">
        <f aca="false">G67+H67</f>
        <v>1.39</v>
      </c>
      <c r="J67" s="63" t="n">
        <f aca="false">(I67/H67)^(1/4)</f>
        <v>1.04852608682839</v>
      </c>
      <c r="K67" s="64" t="n">
        <f aca="false">(SQRT($B67))*((1.55*(SQRT($F67)/$B67)+0.0545*(($B67+SQRT($F67)))/(POWER($I67,1/3))))*J67</f>
        <v>4.57792796939717</v>
      </c>
      <c r="L67" s="65"/>
      <c r="M67" s="65" t="n">
        <v>1</v>
      </c>
      <c r="N67" s="65" t="n">
        <v>0.5</v>
      </c>
      <c r="O67" s="65"/>
      <c r="P67" s="65"/>
      <c r="Q67" s="65"/>
      <c r="R67" s="65"/>
      <c r="S67" s="65"/>
      <c r="T67" s="66" t="n">
        <f aca="false">SUM(L67:S67)</f>
        <v>1.5</v>
      </c>
      <c r="U67" s="67" t="n">
        <f aca="false">K67*(1+T67/100)</f>
        <v>4.64659688893813</v>
      </c>
    </row>
    <row r="68" customFormat="false" ht="18" hidden="false" customHeight="false" outlineLevel="0" collapsed="false">
      <c r="A68" s="61" t="s">
        <v>178</v>
      </c>
      <c r="B68" s="62" t="n">
        <v>6.25</v>
      </c>
      <c r="C68" s="62" t="n">
        <v>18</v>
      </c>
      <c r="D68" s="62"/>
      <c r="E68" s="62"/>
      <c r="F68" s="63" t="n">
        <f aca="false">IF(E68=0,C68,(C68+D68+E68)/2)</f>
        <v>18</v>
      </c>
      <c r="G68" s="63" t="n">
        <f aca="false">0.06*(B68)-0.15</f>
        <v>0.225</v>
      </c>
      <c r="H68" s="62" t="n">
        <v>0.825</v>
      </c>
      <c r="I68" s="63" t="n">
        <f aca="false">G68+H68</f>
        <v>1.05</v>
      </c>
      <c r="J68" s="63" t="n">
        <f aca="false">(I68/H68)^(1/4)</f>
        <v>1.06214506995774</v>
      </c>
      <c r="K68" s="64" t="n">
        <f aca="false">(SQRT($B68))*((1.55*(SQRT($F68)/$B68)+0.0545*(($B68+SQRT($F68)))/(POWER($I68,1/3))))*J68</f>
        <v>4.28787652754955</v>
      </c>
      <c r="L68" s="65" t="n">
        <v>-2</v>
      </c>
      <c r="M68" s="65"/>
      <c r="N68" s="65"/>
      <c r="O68" s="65"/>
      <c r="P68" s="65"/>
      <c r="Q68" s="65"/>
      <c r="R68" s="65"/>
      <c r="S68" s="65"/>
      <c r="T68" s="66" t="n">
        <f aca="false">SUM(L68:S68)</f>
        <v>-2</v>
      </c>
      <c r="U68" s="67" t="n">
        <f aca="false">K68*(1+T68/100)</f>
        <v>4.20211899699856</v>
      </c>
    </row>
    <row r="69" customFormat="false" ht="18" hidden="false" customHeight="false" outlineLevel="0" collapsed="false">
      <c r="A69" s="61" t="s">
        <v>179</v>
      </c>
      <c r="B69" s="62" t="n">
        <v>6.98</v>
      </c>
      <c r="C69" s="62" t="n">
        <f aca="false">10.263+19.359</f>
        <v>29.622</v>
      </c>
      <c r="D69" s="62"/>
      <c r="E69" s="62"/>
      <c r="F69" s="63" t="n">
        <f aca="false">IF(E69=0,C69,(C69+D69+E69)/2)</f>
        <v>29.622</v>
      </c>
      <c r="G69" s="63" t="n">
        <f aca="false">0.06*(B69)-0.15</f>
        <v>0.2688</v>
      </c>
      <c r="H69" s="62" t="n">
        <v>1.486</v>
      </c>
      <c r="I69" s="63" t="n">
        <f aca="false">G69+H69</f>
        <v>1.7548</v>
      </c>
      <c r="J69" s="63" t="n">
        <f aca="false">(I69/H69)^(1/4)</f>
        <v>1.0424427279918</v>
      </c>
      <c r="K69" s="64" t="n">
        <f aca="false">(SQRT($B69))*((1.55*(SQRT($F69)/$B69)+0.0545*(($B69+SQRT($F69)))/(POWER($I69,1/3))))*J69</f>
        <v>4.87450877219119</v>
      </c>
      <c r="L69" s="65" t="n">
        <v>1</v>
      </c>
      <c r="M69" s="65" t="n">
        <v>0.5</v>
      </c>
      <c r="N69" s="65"/>
      <c r="O69" s="65"/>
      <c r="P69" s="65"/>
      <c r="Q69" s="65"/>
      <c r="R69" s="65"/>
      <c r="S69" s="65"/>
      <c r="T69" s="66" t="n">
        <f aca="false">SUM(L69:S69)</f>
        <v>1.5</v>
      </c>
      <c r="U69" s="67" t="n">
        <f aca="false">K69*(1+T69/100)</f>
        <v>4.94762640377406</v>
      </c>
    </row>
    <row r="70" customFormat="false" ht="18" hidden="false" customHeight="false" outlineLevel="0" collapsed="false">
      <c r="A70" s="61" t="s">
        <v>180</v>
      </c>
      <c r="B70" s="62" t="n">
        <v>6.58</v>
      </c>
      <c r="C70" s="62" t="n">
        <f aca="false">14.57+9.04</f>
        <v>23.61</v>
      </c>
      <c r="D70" s="62"/>
      <c r="E70" s="62"/>
      <c r="F70" s="63" t="n">
        <f aca="false">IF(E70=0,C70,(C70+D70+E70)/2)</f>
        <v>23.61</v>
      </c>
      <c r="G70" s="63" t="n">
        <f aca="false">0.06*(B70)-0.15</f>
        <v>0.2448</v>
      </c>
      <c r="H70" s="62" t="n">
        <v>1.12</v>
      </c>
      <c r="I70" s="63" t="n">
        <f aca="false">G70+H70</f>
        <v>1.3648</v>
      </c>
      <c r="J70" s="63" t="n">
        <f aca="false">(I70/H70)^(1/4)</f>
        <v>1.05066132906719</v>
      </c>
      <c r="K70" s="64" t="n">
        <f aca="false">(SQRT($B70))*((1.55*(SQRT($F70)/$B70)+0.0545*(($B70+SQRT($F70)))/(POWER($I70,1/3))))*J70</f>
        <v>4.59955630432271</v>
      </c>
      <c r="L70" s="65" t="n">
        <v>1</v>
      </c>
      <c r="M70" s="65" t="n">
        <v>0.5</v>
      </c>
      <c r="N70" s="65"/>
      <c r="O70" s="65"/>
      <c r="P70" s="65"/>
      <c r="Q70" s="65"/>
      <c r="R70" s="65"/>
      <c r="S70" s="65"/>
      <c r="T70" s="66" t="n">
        <f aca="false">SUM(L70:S70)</f>
        <v>1.5</v>
      </c>
      <c r="U70" s="67" t="n">
        <f aca="false">K70*(1+T70/100)</f>
        <v>4.66854964888755</v>
      </c>
    </row>
    <row r="71" customFormat="false" ht="18" hidden="false" customHeight="false" outlineLevel="0" collapsed="false">
      <c r="A71" s="61" t="s">
        <v>181</v>
      </c>
      <c r="B71" s="62" t="n">
        <v>6.36</v>
      </c>
      <c r="C71" s="62" t="n">
        <f aca="false">8.64+15.03</f>
        <v>23.67</v>
      </c>
      <c r="D71" s="62"/>
      <c r="E71" s="62"/>
      <c r="F71" s="63" t="n">
        <f aca="false">IF(E71=0,C71,(C71+D71+E71)/2)</f>
        <v>23.67</v>
      </c>
      <c r="G71" s="63" t="n">
        <f aca="false">0.06*(B71)-0.15</f>
        <v>0.2316</v>
      </c>
      <c r="H71" s="62" t="n">
        <v>1.147</v>
      </c>
      <c r="I71" s="63" t="n">
        <f aca="false">G71+H71</f>
        <v>1.3786</v>
      </c>
      <c r="J71" s="63" t="n">
        <f aca="false">(I71/H71)^(1/4)</f>
        <v>1.04705311716727</v>
      </c>
      <c r="K71" s="64" t="n">
        <f aca="false">(SQRT($B71))*((1.55*(SQRT($F71)/$B71)+0.0545*(($B71+SQRT($F71)))/(POWER($I71,1/3))))*J71</f>
        <v>4.58238185512798</v>
      </c>
      <c r="L71" s="65" t="n">
        <v>1</v>
      </c>
      <c r="M71" s="65"/>
      <c r="N71" s="65"/>
      <c r="O71" s="65"/>
      <c r="P71" s="65"/>
      <c r="Q71" s="65"/>
      <c r="R71" s="65"/>
      <c r="S71" s="65"/>
      <c r="T71" s="66" t="n">
        <f aca="false">SUM(L71:S71)</f>
        <v>1</v>
      </c>
      <c r="U71" s="67" t="n">
        <f aca="false">K71*(1+T71/100)</f>
        <v>4.62820567367926</v>
      </c>
    </row>
    <row r="72" customFormat="false" ht="18" hidden="false" customHeight="false" outlineLevel="0" collapsed="false">
      <c r="A72" s="61" t="s">
        <v>182</v>
      </c>
      <c r="B72" s="62" t="n">
        <v>7.49</v>
      </c>
      <c r="C72" s="62" t="n">
        <v>31.2</v>
      </c>
      <c r="D72" s="62"/>
      <c r="E72" s="62"/>
      <c r="F72" s="63" t="n">
        <f aca="false">IF(E72=0,C72,(C72+D72+E72)/2)</f>
        <v>31.2</v>
      </c>
      <c r="G72" s="63" t="n">
        <f aca="false">0.06*(B72)-0.15</f>
        <v>0.2994</v>
      </c>
      <c r="H72" s="62" t="n">
        <v>1.4</v>
      </c>
      <c r="I72" s="63" t="n">
        <f aca="false">G72+H72</f>
        <v>1.6994</v>
      </c>
      <c r="J72" s="63" t="n">
        <f aca="false">(I72/H72)^(1/4)</f>
        <v>1.04964367847392</v>
      </c>
      <c r="K72" s="64" t="n">
        <f aca="false">(SQRT($B72))*((1.55*(SQRT($F72)/$B72)+0.0545*(($B72+SQRT($F72)))/(POWER($I72,1/3))))*J72</f>
        <v>5.03600303636603</v>
      </c>
      <c r="L72" s="65" t="n">
        <v>1</v>
      </c>
      <c r="M72" s="65"/>
      <c r="N72" s="65"/>
      <c r="O72" s="65"/>
      <c r="P72" s="65"/>
      <c r="Q72" s="65"/>
      <c r="R72" s="65"/>
      <c r="S72" s="65"/>
      <c r="T72" s="66" t="n">
        <f aca="false">SUM(L72:S72)</f>
        <v>1</v>
      </c>
      <c r="U72" s="67" t="n">
        <f aca="false">K72*(1+T72/100)</f>
        <v>5.08636306672969</v>
      </c>
    </row>
    <row r="73" customFormat="false" ht="18" hidden="false" customHeight="false" outlineLevel="0" collapsed="false">
      <c r="A73" s="61" t="s">
        <v>183</v>
      </c>
      <c r="B73" s="62" t="n">
        <v>6.56</v>
      </c>
      <c r="C73" s="62" t="n">
        <v>23.08</v>
      </c>
      <c r="D73" s="62"/>
      <c r="E73" s="62"/>
      <c r="F73" s="63" t="n">
        <f aca="false">IF(E73=0,C73,(C73+D73+E73)/2)</f>
        <v>23.08</v>
      </c>
      <c r="G73" s="63" t="n">
        <f aca="false">0.06*(B73)-0.15</f>
        <v>0.2436</v>
      </c>
      <c r="H73" s="62" t="n">
        <v>1</v>
      </c>
      <c r="I73" s="63" t="n">
        <f aca="false">G73+H73</f>
        <v>1.2436</v>
      </c>
      <c r="J73" s="63" t="n">
        <f aca="false">(I73/H73)^(1/4)</f>
        <v>1.05601522183918</v>
      </c>
      <c r="K73" s="64" t="n">
        <f aca="false">(SQRT($B73))*((1.55*(SQRT($F73)/$B73)+0.0545*(($B73+SQRT($F73)))/(POWER($I73,1/3))))*J73</f>
        <v>4.62795171008662</v>
      </c>
      <c r="L73" s="65" t="n">
        <v>1</v>
      </c>
      <c r="M73" s="65" t="n">
        <v>-0.5</v>
      </c>
      <c r="N73" s="65"/>
      <c r="O73" s="65"/>
      <c r="P73" s="65"/>
      <c r="Q73" s="65"/>
      <c r="R73" s="65"/>
      <c r="S73" s="65"/>
      <c r="T73" s="66" t="n">
        <f aca="false">SUM(L73:S73)</f>
        <v>0.5</v>
      </c>
      <c r="U73" s="67" t="n">
        <f aca="false">K73*(1+T73/100)</f>
        <v>4.65109146863705</v>
      </c>
    </row>
    <row r="74" customFormat="false" ht="18" hidden="false" customHeight="false" outlineLevel="0" collapsed="false">
      <c r="A74" s="61" t="s">
        <v>184</v>
      </c>
      <c r="B74" s="62" t="n">
        <v>8.5</v>
      </c>
      <c r="C74" s="62" t="n">
        <v>33</v>
      </c>
      <c r="D74" s="62"/>
      <c r="E74" s="62"/>
      <c r="F74" s="63" t="n">
        <f aca="false">IF(E74=0,C74,(C74+D74+E74)/2)</f>
        <v>33</v>
      </c>
      <c r="G74" s="63" t="n">
        <f aca="false">0.06*(B74)-0.15</f>
        <v>0.36</v>
      </c>
      <c r="H74" s="62" t="n">
        <v>2.5</v>
      </c>
      <c r="I74" s="63" t="n">
        <f aca="false">G74+H74</f>
        <v>2.86</v>
      </c>
      <c r="J74" s="63" t="n">
        <f aca="false">(I74/H74)^(1/4)</f>
        <v>1.03420469761536</v>
      </c>
      <c r="K74" s="64" t="n">
        <f aca="false">(SQRT($B74))*((1.55*(SQRT($F74)/$B74)+0.0545*(($B74+SQRT($F74)))/(POWER($I74,1/3))))*J74</f>
        <v>4.80760698412901</v>
      </c>
      <c r="L74" s="65"/>
      <c r="M74" s="65"/>
      <c r="N74" s="65"/>
      <c r="O74" s="65"/>
      <c r="P74" s="65"/>
      <c r="Q74" s="65"/>
      <c r="R74" s="65"/>
      <c r="S74" s="65"/>
      <c r="T74" s="66" t="n">
        <f aca="false">SUM(L74:S74)</f>
        <v>0</v>
      </c>
      <c r="U74" s="67" t="n">
        <f aca="false">K74*(1+T74/100)</f>
        <v>4.80760698412901</v>
      </c>
    </row>
    <row r="75" customFormat="false" ht="18" hidden="false" customHeight="false" outlineLevel="0" collapsed="false">
      <c r="A75" s="61" t="s">
        <v>185</v>
      </c>
      <c r="B75" s="62" t="n">
        <v>6.98</v>
      </c>
      <c r="C75" s="62" t="n">
        <v>21.8</v>
      </c>
      <c r="D75" s="62"/>
      <c r="E75" s="62"/>
      <c r="F75" s="63" t="n">
        <f aca="false">IF(E75=0,C75,(C75+D75+E75)/2)</f>
        <v>21.8</v>
      </c>
      <c r="G75" s="63" t="n">
        <f aca="false">0.06*(B75)-0.15</f>
        <v>0.2688</v>
      </c>
      <c r="H75" s="62" t="n">
        <v>1.3</v>
      </c>
      <c r="I75" s="63" t="n">
        <f aca="false">G75+H75</f>
        <v>1.5688</v>
      </c>
      <c r="J75" s="63" t="n">
        <f aca="false">(I75/H75)^(1/4)</f>
        <v>1.0481080511831</v>
      </c>
      <c r="K75" s="64" t="n">
        <f aca="false">(SQRT($B75))*((1.55*(SQRT($F75)/$B75)+0.0545*(($B75+SQRT($F75)))/(POWER($I75,1/3))))*J75</f>
        <v>4.38400773887394</v>
      </c>
      <c r="L75" s="65" t="n">
        <v>1</v>
      </c>
      <c r="M75" s="65" t="n">
        <v>0.5</v>
      </c>
      <c r="N75" s="65"/>
      <c r="O75" s="65"/>
      <c r="P75" s="65"/>
      <c r="Q75" s="65"/>
      <c r="R75" s="65"/>
      <c r="S75" s="65"/>
      <c r="T75" s="66" t="n">
        <f aca="false">SUM(L75:S75)</f>
        <v>1.5</v>
      </c>
      <c r="U75" s="67" t="n">
        <f aca="false">K75*(1+T75/100)</f>
        <v>4.44976785495704</v>
      </c>
    </row>
    <row r="76" customFormat="false" ht="18" hidden="false" customHeight="false" outlineLevel="0" collapsed="false">
      <c r="A76" s="61" t="s">
        <v>186</v>
      </c>
      <c r="B76" s="62" t="n">
        <v>7</v>
      </c>
      <c r="C76" s="62" t="n">
        <v>23.2</v>
      </c>
      <c r="D76" s="62"/>
      <c r="E76" s="62"/>
      <c r="F76" s="63" t="n">
        <f aca="false">IF(E76=0,C76,(C76+D76+E76)/2)</f>
        <v>23.2</v>
      </c>
      <c r="G76" s="63" t="n">
        <f aca="false">0.06*(B76)-0.15</f>
        <v>0.27</v>
      </c>
      <c r="H76" s="62" t="n">
        <v>1.5</v>
      </c>
      <c r="I76" s="63" t="n">
        <f aca="false">G76+H76</f>
        <v>1.77</v>
      </c>
      <c r="J76" s="63" t="n">
        <f aca="false">(I76/H76)^(1/4)</f>
        <v>1.04224663545632</v>
      </c>
      <c r="K76" s="64" t="n">
        <f aca="false">(SQRT($B76))*((1.55*(SQRT($F76)/$B76)+0.0545*(($B76+SQRT($F76)))/(POWER($I76,1/3))))*J76</f>
        <v>4.40910290014328</v>
      </c>
      <c r="L76" s="65" t="n">
        <v>-1</v>
      </c>
      <c r="M76" s="65"/>
      <c r="N76" s="65"/>
      <c r="O76" s="65"/>
      <c r="P76" s="65"/>
      <c r="Q76" s="65"/>
      <c r="R76" s="65"/>
      <c r="S76" s="65"/>
      <c r="T76" s="66" t="n">
        <f aca="false">SUM(L76:S76)</f>
        <v>-1</v>
      </c>
      <c r="U76" s="67" t="n">
        <f aca="false">K76*(1+T76/100)</f>
        <v>4.36501187114185</v>
      </c>
    </row>
    <row r="77" customFormat="false" ht="18" hidden="false" customHeight="false" outlineLevel="0" collapsed="false">
      <c r="A77" s="61" t="s">
        <v>187</v>
      </c>
      <c r="B77" s="62" t="n">
        <v>5.45</v>
      </c>
      <c r="C77" s="62" t="n">
        <v>16</v>
      </c>
      <c r="D77" s="62"/>
      <c r="E77" s="62"/>
      <c r="F77" s="63" t="n">
        <f aca="false">IF(E77=0,C77,(C77+D77+E77)/2)</f>
        <v>16</v>
      </c>
      <c r="G77" s="63" t="n">
        <f aca="false">0.06*(B77)-0.15</f>
        <v>0.177</v>
      </c>
      <c r="H77" s="62" t="n">
        <v>0.6</v>
      </c>
      <c r="I77" s="63" t="n">
        <f aca="false">G77+H77</f>
        <v>0.777</v>
      </c>
      <c r="J77" s="63" t="n">
        <f aca="false">(I77/H77)^(1/4)</f>
        <v>1.06676176706615</v>
      </c>
      <c r="K77" s="64" t="n">
        <f aca="false">(SQRT($B77))*((1.55*(SQRT($F77)/$B77)+0.0545*(($B77+SQRT($F77)))/(POWER($I77,1/3))))*J77</f>
        <v>4.22824148380765</v>
      </c>
      <c r="L77" s="65" t="n">
        <v>1</v>
      </c>
      <c r="M77" s="65" t="n">
        <v>-1</v>
      </c>
      <c r="N77" s="65"/>
      <c r="O77" s="65"/>
      <c r="P77" s="65"/>
      <c r="Q77" s="65"/>
      <c r="R77" s="65"/>
      <c r="S77" s="65"/>
      <c r="T77" s="66" t="n">
        <f aca="false">SUM(L77:S77)</f>
        <v>0</v>
      </c>
      <c r="U77" s="67" t="n">
        <f aca="false">K77*(1+T77/100)</f>
        <v>4.22824148380765</v>
      </c>
    </row>
    <row r="78" customFormat="false" ht="18" hidden="false" customHeight="false" outlineLevel="0" collapsed="false">
      <c r="A78" s="61" t="s">
        <v>188</v>
      </c>
      <c r="B78" s="62" t="n">
        <v>6</v>
      </c>
      <c r="C78" s="62" t="n">
        <v>17.56</v>
      </c>
      <c r="D78" s="62"/>
      <c r="E78" s="62"/>
      <c r="F78" s="63" t="n">
        <f aca="false">IF(E78=0,C78,(C78+D78+E78)/2)</f>
        <v>17.56</v>
      </c>
      <c r="G78" s="63" t="n">
        <f aca="false">0.06*(B78)-0.15</f>
        <v>0.21</v>
      </c>
      <c r="H78" s="62" t="n">
        <v>0.73</v>
      </c>
      <c r="I78" s="63" t="n">
        <f aca="false">G78+H78</f>
        <v>0.94</v>
      </c>
      <c r="J78" s="63" t="n">
        <f aca="false">(I78/H78)^(1/4)</f>
        <v>1.0652492776356</v>
      </c>
      <c r="K78" s="64" t="n">
        <f aca="false">(SQRT($B78))*((1.55*(SQRT($F78)/$B78)+0.0545*(($B78+SQRT($F78)))/(POWER($I78,1/3))))*J78</f>
        <v>4.30404517347922</v>
      </c>
      <c r="L78" s="65" t="n">
        <v>0.5</v>
      </c>
      <c r="M78" s="65" t="n">
        <v>1</v>
      </c>
      <c r="N78" s="65" t="n">
        <v>-1.5</v>
      </c>
      <c r="O78" s="65"/>
      <c r="P78" s="65"/>
      <c r="Q78" s="65"/>
      <c r="R78" s="65"/>
      <c r="S78" s="65"/>
      <c r="T78" s="66" t="n">
        <f aca="false">SUM(L78:S78)</f>
        <v>0</v>
      </c>
      <c r="U78" s="67" t="n">
        <f aca="false">K78*(1+T78/100)</f>
        <v>4.30404517347922</v>
      </c>
    </row>
    <row r="79" customFormat="false" ht="18" hidden="false" customHeight="false" outlineLevel="0" collapsed="false">
      <c r="A79" s="61" t="s">
        <v>189</v>
      </c>
      <c r="B79" s="62" t="n">
        <v>6.66</v>
      </c>
      <c r="C79" s="62" t="n">
        <f aca="false">14.57+8.75</f>
        <v>23.32</v>
      </c>
      <c r="D79" s="62"/>
      <c r="E79" s="62"/>
      <c r="F79" s="63" t="n">
        <f aca="false">IF(E79=0,C79,(C79+D79+E79)/2)</f>
        <v>23.32</v>
      </c>
      <c r="G79" s="63" t="n">
        <f aca="false">0.06*(B79)-0.15</f>
        <v>0.2496</v>
      </c>
      <c r="H79" s="62" t="n">
        <v>1.14</v>
      </c>
      <c r="I79" s="63" t="n">
        <f aca="false">G79+H79</f>
        <v>1.3896</v>
      </c>
      <c r="J79" s="63" t="n">
        <f aca="false">(I79/H79)^(1/4)</f>
        <v>1.050742354226</v>
      </c>
      <c r="K79" s="64" t="n">
        <f aca="false">(SQRT($B79))*((1.55*(SQRT($F79)/$B79)+0.0545*(($B79+SQRT($F79)))/(POWER($I79,1/3))))*J79</f>
        <v>4.56912597998698</v>
      </c>
      <c r="L79" s="65" t="n">
        <v>1</v>
      </c>
      <c r="M79" s="65" t="n">
        <v>0.5</v>
      </c>
      <c r="N79" s="65"/>
      <c r="O79" s="65"/>
      <c r="P79" s="65"/>
      <c r="Q79" s="65"/>
      <c r="R79" s="65"/>
      <c r="S79" s="65"/>
      <c r="T79" s="66" t="n">
        <f aca="false">SUM(L79:S79)</f>
        <v>1.5</v>
      </c>
      <c r="U79" s="67" t="n">
        <f aca="false">K79*(1+T79/100)</f>
        <v>4.63766286968679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67"/>
  <sheetViews>
    <sheetView windowProtection="false" showFormulas="false" showGridLines="true" showRowColHeaders="true" showZeros="true" rightToLeft="false" tabSelected="false" showOutlineSymbols="true" defaultGridColor="true" view="normal" topLeftCell="A28" colorId="64" zoomScale="100" zoomScaleNormal="100" zoomScalePageLayoutView="100" workbookViewId="0">
      <selection pane="topLeft" activeCell="J45" activeCellId="0" sqref="J45"/>
    </sheetView>
  </sheetViews>
  <sheetFormatPr defaultRowHeight="15"/>
  <cols>
    <col collapsed="false" hidden="false" max="1" min="1" style="68" width="3.51020408163265"/>
    <col collapsed="false" hidden="false" max="2" min="2" style="68" width="10.2602040816327"/>
    <col collapsed="false" hidden="false" max="3" min="3" style="68" width="14.5816326530612"/>
    <col collapsed="false" hidden="false" max="10" min="4" style="68" width="5.26530612244898"/>
    <col collapsed="false" hidden="false" max="11" min="11" style="68" width="6.20918367346939"/>
    <col collapsed="false" hidden="false" max="14" min="12" style="68" width="5.26530612244898"/>
    <col collapsed="false" hidden="false" max="15" min="15" style="68" width="8.23469387755102"/>
    <col collapsed="false" hidden="false" max="22" min="16" style="68" width="5.26530612244898"/>
    <col collapsed="false" hidden="false" max="256" min="23" style="68" width="8.23469387755102"/>
    <col collapsed="false" hidden="false" max="257" min="257" style="68" width="3.51020408163265"/>
    <col collapsed="false" hidden="false" max="258" min="258" style="68" width="10.2602040816327"/>
    <col collapsed="false" hidden="false" max="259" min="259" style="68" width="14.5816326530612"/>
    <col collapsed="false" hidden="false" max="266" min="260" style="68" width="5.26530612244898"/>
    <col collapsed="false" hidden="false" max="267" min="267" style="68" width="6.20918367346939"/>
    <col collapsed="false" hidden="false" max="270" min="268" style="68" width="5.26530612244898"/>
    <col collapsed="false" hidden="false" max="271" min="271" style="68" width="8.23469387755102"/>
    <col collapsed="false" hidden="false" max="278" min="272" style="68" width="5.26530612244898"/>
    <col collapsed="false" hidden="false" max="512" min="279" style="68" width="8.23469387755102"/>
    <col collapsed="false" hidden="false" max="513" min="513" style="68" width="3.51020408163265"/>
    <col collapsed="false" hidden="false" max="514" min="514" style="68" width="10.2602040816327"/>
    <col collapsed="false" hidden="false" max="515" min="515" style="68" width="14.5816326530612"/>
    <col collapsed="false" hidden="false" max="522" min="516" style="68" width="5.26530612244898"/>
    <col collapsed="false" hidden="false" max="523" min="523" style="68" width="6.20918367346939"/>
    <col collapsed="false" hidden="false" max="526" min="524" style="68" width="5.26530612244898"/>
    <col collapsed="false" hidden="false" max="527" min="527" style="68" width="8.23469387755102"/>
    <col collapsed="false" hidden="false" max="534" min="528" style="68" width="5.26530612244898"/>
    <col collapsed="false" hidden="false" max="768" min="535" style="68" width="8.23469387755102"/>
    <col collapsed="false" hidden="false" max="769" min="769" style="68" width="3.51020408163265"/>
    <col collapsed="false" hidden="false" max="770" min="770" style="68" width="10.2602040816327"/>
    <col collapsed="false" hidden="false" max="771" min="771" style="68" width="14.5816326530612"/>
    <col collapsed="false" hidden="false" max="778" min="772" style="68" width="5.26530612244898"/>
    <col collapsed="false" hidden="false" max="779" min="779" style="68" width="6.20918367346939"/>
    <col collapsed="false" hidden="false" max="782" min="780" style="68" width="5.26530612244898"/>
    <col collapsed="false" hidden="false" max="783" min="783" style="68" width="8.23469387755102"/>
    <col collapsed="false" hidden="false" max="790" min="784" style="68" width="5.26530612244898"/>
    <col collapsed="false" hidden="false" max="1025" min="791" style="68" width="8.23469387755102"/>
  </cols>
  <sheetData>
    <row r="1" customFormat="false" ht="15" hidden="false" customHeight="false" outlineLevel="0" collapsed="false">
      <c r="A1" s="69" t="s">
        <v>190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</row>
    <row r="2" customFormat="false" ht="17.45" hidden="false" customHeight="true" outlineLevel="0" collapsed="false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</row>
    <row r="3" customFormat="false" ht="10.15" hidden="false" customHeight="true" outlineLevel="0" collapsed="false">
      <c r="A3" s="70" t="s">
        <v>191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</row>
    <row r="4" s="71" customFormat="true" ht="13.15" hidden="false" customHeight="true" outlineLevel="0" collapsed="false">
      <c r="A4" s="69" t="s">
        <v>192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</row>
    <row r="5" s="71" customFormat="true" ht="13.15" hidden="false" customHeight="true" outlineLevel="0" collapsed="false">
      <c r="A5" s="69" t="s">
        <v>193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</row>
    <row r="7" customFormat="false" ht="12.75" hidden="false" customHeight="true" outlineLevel="0" collapsed="false">
      <c r="A7" s="72" t="s">
        <v>85</v>
      </c>
      <c r="B7" s="72" t="s">
        <v>194</v>
      </c>
      <c r="C7" s="73" t="s">
        <v>195</v>
      </c>
      <c r="D7" s="72" t="s">
        <v>196</v>
      </c>
      <c r="E7" s="72"/>
      <c r="F7" s="72"/>
      <c r="G7" s="72"/>
      <c r="H7" s="72"/>
      <c r="I7" s="72"/>
      <c r="J7" s="72"/>
      <c r="K7" s="72"/>
      <c r="L7" s="72" t="s">
        <v>197</v>
      </c>
      <c r="M7" s="72"/>
      <c r="N7" s="72"/>
      <c r="O7" s="72" t="s">
        <v>198</v>
      </c>
      <c r="P7" s="72" t="s">
        <v>199</v>
      </c>
      <c r="Q7" s="72"/>
      <c r="R7" s="72"/>
      <c r="S7" s="72"/>
      <c r="T7" s="72"/>
      <c r="U7" s="72"/>
      <c r="V7" s="72"/>
    </row>
    <row r="8" customFormat="false" ht="15" hidden="false" customHeight="false" outlineLevel="0" collapsed="false">
      <c r="A8" s="72"/>
      <c r="B8" s="72"/>
      <c r="C8" s="74" t="s">
        <v>200</v>
      </c>
      <c r="D8" s="72" t="s">
        <v>201</v>
      </c>
      <c r="E8" s="72" t="s">
        <v>202</v>
      </c>
      <c r="F8" s="72" t="s">
        <v>203</v>
      </c>
      <c r="G8" s="72" t="s">
        <v>204</v>
      </c>
      <c r="H8" s="72" t="s">
        <v>205</v>
      </c>
      <c r="I8" s="72" t="s">
        <v>206</v>
      </c>
      <c r="J8" s="72" t="s">
        <v>207</v>
      </c>
      <c r="K8" s="72" t="s">
        <v>208</v>
      </c>
      <c r="L8" s="72" t="s">
        <v>209</v>
      </c>
      <c r="M8" s="72" t="s">
        <v>210</v>
      </c>
      <c r="N8" s="72" t="s">
        <v>211</v>
      </c>
      <c r="O8" s="72" t="s">
        <v>212</v>
      </c>
      <c r="P8" s="72" t="s">
        <v>213</v>
      </c>
      <c r="Q8" s="72" t="s">
        <v>214</v>
      </c>
      <c r="R8" s="72" t="s">
        <v>215</v>
      </c>
      <c r="S8" s="72" t="s">
        <v>216</v>
      </c>
      <c r="T8" s="72" t="s">
        <v>217</v>
      </c>
      <c r="U8" s="72" t="s">
        <v>218</v>
      </c>
      <c r="V8" s="72" t="s">
        <v>219</v>
      </c>
    </row>
    <row r="9" customFormat="false" ht="15" hidden="false" customHeight="false" outlineLevel="0" collapsed="false">
      <c r="A9" s="72" t="n">
        <v>1</v>
      </c>
      <c r="B9" s="72" t="s">
        <v>220</v>
      </c>
      <c r="C9" s="72"/>
      <c r="D9" s="72" t="n">
        <v>8.515</v>
      </c>
      <c r="E9" s="72" t="n">
        <v>0.1</v>
      </c>
      <c r="F9" s="72" t="n">
        <v>1.111</v>
      </c>
      <c r="G9" s="72" t="n">
        <v>1.651</v>
      </c>
      <c r="H9" s="72" t="n">
        <v>2.43</v>
      </c>
      <c r="I9" s="72" t="n">
        <v>3.078</v>
      </c>
      <c r="J9" s="72" t="n">
        <v>3.545</v>
      </c>
      <c r="K9" s="72" t="n">
        <f aca="false">D9*((E9)+(2*F9)+(3*G9)+(4*H9)+(4*I9)+(2*J9))/16</f>
        <v>19.3700284375</v>
      </c>
      <c r="L9" s="72" t="n">
        <v>7.338</v>
      </c>
      <c r="M9" s="72" t="n">
        <v>2.256</v>
      </c>
      <c r="N9" s="72" t="n">
        <f aca="false">0.5*L9*M9</f>
        <v>8.277264</v>
      </c>
      <c r="O9" s="72" t="n">
        <f aca="false">K9+N9</f>
        <v>27.6472924375</v>
      </c>
      <c r="P9" s="72"/>
      <c r="Q9" s="72"/>
      <c r="R9" s="72"/>
      <c r="S9" s="72"/>
      <c r="T9" s="72"/>
      <c r="U9" s="72" t="n">
        <f aca="false">0.75*(P9+Q9)/2*(S9+T9)/2</f>
        <v>0</v>
      </c>
      <c r="V9" s="72" t="n">
        <f aca="false">0.82*R9*(S9+T9)/2</f>
        <v>0</v>
      </c>
    </row>
    <row r="10" customFormat="false" ht="15" hidden="false" customHeight="false" outlineLevel="0" collapsed="false">
      <c r="A10" s="72" t="n">
        <v>2</v>
      </c>
      <c r="B10" s="72" t="s">
        <v>221</v>
      </c>
      <c r="C10" s="72"/>
      <c r="D10" s="72" t="n">
        <v>8.887</v>
      </c>
      <c r="E10" s="72" t="n">
        <v>0.167</v>
      </c>
      <c r="F10" s="72" t="n">
        <v>0.84</v>
      </c>
      <c r="G10" s="72" t="n">
        <v>1.141</v>
      </c>
      <c r="H10" s="72" t="n">
        <v>2.226</v>
      </c>
      <c r="I10" s="72" t="n">
        <v>2.287</v>
      </c>
      <c r="J10" s="72" t="n">
        <v>3.407</v>
      </c>
      <c r="K10" s="72" t="n">
        <f aca="false">D10*((E10)+(2*F10)+(3*G10)+(4*H10)+(4*I10)+(2*J10))/16</f>
        <v>16.7386645</v>
      </c>
      <c r="L10" s="72" t="n">
        <v>8.869</v>
      </c>
      <c r="M10" s="72" t="n">
        <v>2.273</v>
      </c>
      <c r="N10" s="72" t="n">
        <f aca="false">0.5*L10*M10</f>
        <v>10.0796185</v>
      </c>
      <c r="O10" s="72" t="n">
        <f aca="false">K10+N10</f>
        <v>26.818283</v>
      </c>
      <c r="P10" s="72"/>
      <c r="Q10" s="72"/>
      <c r="R10" s="72"/>
      <c r="S10" s="72"/>
      <c r="T10" s="72"/>
      <c r="U10" s="72" t="n">
        <f aca="false">0.75*(P10+Q10)/2*(S10+T10)/2</f>
        <v>0</v>
      </c>
      <c r="V10" s="72" t="n">
        <f aca="false">0.82*R10*(S10+T10)/2</f>
        <v>0</v>
      </c>
    </row>
    <row r="11" customFormat="false" ht="15" hidden="false" customHeight="false" outlineLevel="0" collapsed="false">
      <c r="A11" s="72" t="n">
        <v>3</v>
      </c>
      <c r="B11" s="72"/>
      <c r="C11" s="72"/>
      <c r="D11" s="72" t="n">
        <v>8.887</v>
      </c>
      <c r="E11" s="72" t="n">
        <v>0.115</v>
      </c>
      <c r="F11" s="72" t="n">
        <v>1.143</v>
      </c>
      <c r="G11" s="72" t="n">
        <v>1.72</v>
      </c>
      <c r="H11" s="72" t="n">
        <v>2.452</v>
      </c>
      <c r="I11" s="72" t="n">
        <v>3</v>
      </c>
      <c r="J11" s="72" t="n">
        <v>3.388</v>
      </c>
      <c r="K11" s="72" t="n">
        <f aca="false">D11*((E11)+(2*F11)+(3*G11)+(4*H11)+(4*I11)+(2*J11))/16</f>
        <v>20.0762884375</v>
      </c>
      <c r="L11" s="72" t="n">
        <v>8.88</v>
      </c>
      <c r="M11" s="72" t="n">
        <v>2.8</v>
      </c>
      <c r="N11" s="72" t="n">
        <f aca="false">0.5*L11*M11</f>
        <v>12.432</v>
      </c>
      <c r="O11" s="72" t="n">
        <f aca="false">K11+N11</f>
        <v>32.5082884375</v>
      </c>
      <c r="P11" s="72"/>
      <c r="Q11" s="72"/>
      <c r="R11" s="72"/>
      <c r="S11" s="72"/>
      <c r="T11" s="72"/>
      <c r="U11" s="72" t="n">
        <f aca="false">0.75*(P11+Q11)/2*(S11+T11)/2</f>
        <v>0</v>
      </c>
      <c r="V11" s="72" t="n">
        <f aca="false">0.82*R11*(S11+T11)/2</f>
        <v>0</v>
      </c>
    </row>
    <row r="12" customFormat="false" ht="15" hidden="false" customHeight="false" outlineLevel="0" collapsed="false">
      <c r="A12" s="72" t="n">
        <v>4</v>
      </c>
      <c r="B12" s="72" t="s">
        <v>222</v>
      </c>
      <c r="C12" s="72"/>
      <c r="D12" s="72" t="n">
        <v>8.535</v>
      </c>
      <c r="E12" s="72" t="n">
        <v>0.468</v>
      </c>
      <c r="F12" s="72" t="n">
        <v>0.91</v>
      </c>
      <c r="G12" s="72" t="n">
        <v>1.386</v>
      </c>
      <c r="H12" s="72" t="n">
        <v>2.035</v>
      </c>
      <c r="I12" s="72" t="n">
        <v>2.455</v>
      </c>
      <c r="J12" s="72" t="n">
        <v>2.746</v>
      </c>
      <c r="K12" s="72" t="n">
        <f aca="false">D12*((E12)+(2*F12)+(3*G12)+(4*H12)+(4*I12)+(2*J12))/16</f>
        <v>15.948714375</v>
      </c>
      <c r="L12" s="72" t="n">
        <v>7.902</v>
      </c>
      <c r="M12" s="72" t="n">
        <v>2.525</v>
      </c>
      <c r="N12" s="72" t="n">
        <f aca="false">0.5*L12*M12</f>
        <v>9.976275</v>
      </c>
      <c r="O12" s="72" t="n">
        <f aca="false">K12+N12</f>
        <v>25.924989375</v>
      </c>
      <c r="P12" s="72"/>
      <c r="Q12" s="72"/>
      <c r="R12" s="72"/>
      <c r="S12" s="72"/>
      <c r="T12" s="72"/>
      <c r="U12" s="72" t="n">
        <f aca="false">0.75*(P12+Q12)/2*(S12+T12)/2</f>
        <v>0</v>
      </c>
      <c r="V12" s="72" t="n">
        <f aca="false">0.82*R12*(S12+T12)/2</f>
        <v>0</v>
      </c>
    </row>
    <row r="13" customFormat="false" ht="15" hidden="false" customHeight="false" outlineLevel="0" collapsed="false">
      <c r="A13" s="72" t="n">
        <v>5</v>
      </c>
      <c r="B13" s="72" t="s">
        <v>161</v>
      </c>
      <c r="C13" s="72"/>
      <c r="D13" s="72" t="n">
        <v>7.828</v>
      </c>
      <c r="E13" s="72" t="n">
        <v>0.22</v>
      </c>
      <c r="F13" s="72" t="n">
        <v>0.71</v>
      </c>
      <c r="G13" s="72" t="n">
        <v>1.116</v>
      </c>
      <c r="H13" s="72" t="n">
        <v>1.84</v>
      </c>
      <c r="I13" s="72" t="n">
        <v>2.238</v>
      </c>
      <c r="J13" s="72" t="n">
        <v>2.278</v>
      </c>
      <c r="K13" s="72" t="n">
        <f aca="false">D13*((E13)+(2*F13)+(3*G13)+(4*H13)+(4*I13)+(2*J13))/16</f>
        <v>12.650048</v>
      </c>
      <c r="L13" s="72" t="n">
        <v>7.559</v>
      </c>
      <c r="M13" s="72" t="n">
        <v>2.42</v>
      </c>
      <c r="N13" s="72" t="n">
        <f aca="false">0.5*L13*M13</f>
        <v>9.14639</v>
      </c>
      <c r="O13" s="72" t="n">
        <f aca="false">K13+N13</f>
        <v>21.796438</v>
      </c>
      <c r="P13" s="72"/>
      <c r="Q13" s="72"/>
      <c r="R13" s="72"/>
      <c r="S13" s="72"/>
      <c r="T13" s="72"/>
      <c r="U13" s="72" t="n">
        <f aca="false">0.75*(P13+Q13)/2*(S13+T13)/2</f>
        <v>0</v>
      </c>
      <c r="V13" s="72" t="n">
        <f aca="false">0.82*R13*(S13+T13)/2</f>
        <v>0</v>
      </c>
    </row>
    <row r="14" customFormat="false" ht="15" hidden="false" customHeight="false" outlineLevel="0" collapsed="false">
      <c r="A14" s="75" t="n">
        <v>6</v>
      </c>
      <c r="B14" s="75" t="s">
        <v>223</v>
      </c>
      <c r="C14" s="75"/>
      <c r="D14" s="75" t="n">
        <v>7.815</v>
      </c>
      <c r="E14" s="75" t="n">
        <v>0.135</v>
      </c>
      <c r="F14" s="75" t="n">
        <v>0.81</v>
      </c>
      <c r="G14" s="75" t="n">
        <v>1.27</v>
      </c>
      <c r="H14" s="75" t="n">
        <v>1.888</v>
      </c>
      <c r="I14" s="75" t="n">
        <v>2.233</v>
      </c>
      <c r="J14" s="75" t="n">
        <v>2.69</v>
      </c>
      <c r="K14" s="75" t="n">
        <f aca="false">D14*((E14)+(2*F14)+(3*G14)+(4*H14)+(4*I14)+(2*J14))/16</f>
        <v>13.3973521875</v>
      </c>
      <c r="L14" s="75" t="n">
        <v>7.51</v>
      </c>
      <c r="M14" s="75" t="n">
        <v>2.408</v>
      </c>
      <c r="N14" s="75" t="n">
        <f aca="false">0.5*L14*M14</f>
        <v>9.04204</v>
      </c>
      <c r="O14" s="75" t="n">
        <f aca="false">K14+N14</f>
        <v>22.4393921875</v>
      </c>
      <c r="P14" s="75"/>
      <c r="Q14" s="75"/>
      <c r="R14" s="75"/>
      <c r="S14" s="75"/>
      <c r="T14" s="75"/>
      <c r="U14" s="75" t="n">
        <f aca="false">0.75*(P14+Q14)/2*(S14+T14)/2</f>
        <v>0</v>
      </c>
      <c r="V14" s="75" t="n">
        <f aca="false">0.82*R14*(S14+T14)/2</f>
        <v>0</v>
      </c>
    </row>
    <row r="15" s="76" customFormat="true" ht="15" hidden="false" customHeight="false" outlineLevel="0" collapsed="false">
      <c r="A15" s="72" t="n">
        <v>7</v>
      </c>
      <c r="B15" s="72" t="s">
        <v>224</v>
      </c>
      <c r="C15" s="72"/>
      <c r="D15" s="72" t="n">
        <v>9.016</v>
      </c>
      <c r="E15" s="72" t="n">
        <v>0.12</v>
      </c>
      <c r="F15" s="72" t="n">
        <v>1.237</v>
      </c>
      <c r="G15" s="72" t="n">
        <v>1.864</v>
      </c>
      <c r="H15" s="72" t="n">
        <v>2.557</v>
      </c>
      <c r="I15" s="72" t="n">
        <v>3.036</v>
      </c>
      <c r="J15" s="72" t="n">
        <v>3.344</v>
      </c>
      <c r="K15" s="72" t="n">
        <f aca="false">D15*((E15)+(2*F15)+(3*G15)+(4*H15)+(4*I15)+(2*J15))/16</f>
        <v>20.988121</v>
      </c>
      <c r="L15" s="72" t="n">
        <v>8.686</v>
      </c>
      <c r="M15" s="72" t="n">
        <v>2.784</v>
      </c>
      <c r="N15" s="72" t="n">
        <f aca="false">0.5*L15*M15</f>
        <v>12.090912</v>
      </c>
      <c r="O15" s="72" t="n">
        <f aca="false">K15+N15</f>
        <v>33.079033</v>
      </c>
      <c r="P15" s="72"/>
      <c r="Q15" s="72"/>
      <c r="R15" s="72"/>
      <c r="S15" s="72"/>
      <c r="T15" s="72"/>
      <c r="U15" s="72" t="n">
        <f aca="false">0.75*(P15+Q15)/2*(S15+T15)/2</f>
        <v>0</v>
      </c>
      <c r="V15" s="72" t="n">
        <f aca="false">0.82*R15*(S15+T15)/2</f>
        <v>0</v>
      </c>
    </row>
    <row r="16" s="76" customFormat="true" ht="15" hidden="false" customHeight="false" outlineLevel="0" collapsed="false">
      <c r="A16" s="72" t="n">
        <v>8</v>
      </c>
      <c r="B16" s="72" t="s">
        <v>225</v>
      </c>
      <c r="C16" s="72"/>
      <c r="D16" s="72" t="n">
        <v>7.884</v>
      </c>
      <c r="E16" s="72" t="n">
        <v>0.356</v>
      </c>
      <c r="F16" s="72" t="n">
        <v>0.917</v>
      </c>
      <c r="G16" s="72" t="n">
        <v>1.363</v>
      </c>
      <c r="H16" s="72" t="n">
        <v>1.97</v>
      </c>
      <c r="I16" s="72" t="n">
        <v>2.437</v>
      </c>
      <c r="J16" s="72" t="n">
        <v>2.775</v>
      </c>
      <c r="K16" s="72" t="n">
        <f aca="false">D16*((E16)+(2*F16)+(3*G16)+(4*H16)+(4*I16)+(2*J16))/16</f>
        <v>14.51493675</v>
      </c>
      <c r="L16" s="72" t="n">
        <v>7.41</v>
      </c>
      <c r="M16" s="72" t="n">
        <v>2.434</v>
      </c>
      <c r="N16" s="72" t="n">
        <f aca="false">0.5*L16*M16</f>
        <v>9.01797</v>
      </c>
      <c r="O16" s="72" t="n">
        <f aca="false">K16+N16</f>
        <v>23.53290675</v>
      </c>
      <c r="P16" s="72"/>
      <c r="Q16" s="72"/>
      <c r="R16" s="72"/>
      <c r="S16" s="72"/>
      <c r="T16" s="72"/>
      <c r="U16" s="72" t="n">
        <f aca="false">0.75*(P16+Q16)/2*(S16+T16)/2</f>
        <v>0</v>
      </c>
      <c r="V16" s="72" t="n">
        <f aca="false">0.82*R16*(S16+T16)/2</f>
        <v>0</v>
      </c>
    </row>
    <row r="17" s="76" customFormat="true" ht="15" hidden="false" customHeight="false" outlineLevel="0" collapsed="false">
      <c r="A17" s="72" t="n">
        <v>9</v>
      </c>
      <c r="B17" s="72" t="s">
        <v>226</v>
      </c>
      <c r="C17" s="72"/>
      <c r="D17" s="72" t="n">
        <v>7.556</v>
      </c>
      <c r="E17" s="72" t="n">
        <v>0.1</v>
      </c>
      <c r="F17" s="72" t="n">
        <v>0.84</v>
      </c>
      <c r="G17" s="72" t="n">
        <v>1.225</v>
      </c>
      <c r="H17" s="72" t="n">
        <v>1.772</v>
      </c>
      <c r="I17" s="72" t="n">
        <v>2.22</v>
      </c>
      <c r="J17" s="72" t="n">
        <v>2.515</v>
      </c>
      <c r="K17" s="72" t="n">
        <f aca="false">D17*((E17)+(2*F17)+(3*G17)+(4*H17)+(4*I17)+(2*J17))/16</f>
        <v>12.49242925</v>
      </c>
      <c r="L17" s="72" t="n">
        <v>6.885</v>
      </c>
      <c r="M17" s="72" t="n">
        <v>2.278</v>
      </c>
      <c r="N17" s="72" t="n">
        <f aca="false">0.5*L17*M17</f>
        <v>7.842015</v>
      </c>
      <c r="O17" s="72" t="n">
        <f aca="false">K17+N17</f>
        <v>20.33444425</v>
      </c>
      <c r="P17" s="72"/>
      <c r="Q17" s="72"/>
      <c r="R17" s="72"/>
      <c r="S17" s="72"/>
      <c r="T17" s="72"/>
      <c r="U17" s="72" t="n">
        <f aca="false">0.75*(P17+Q17)/2*(S17+T17)/2</f>
        <v>0</v>
      </c>
      <c r="V17" s="72" t="n">
        <f aca="false">0.82*R17*(S17+T17)/2</f>
        <v>0</v>
      </c>
    </row>
    <row r="18" s="76" customFormat="true" ht="15" hidden="false" customHeight="false" outlineLevel="0" collapsed="false">
      <c r="A18" s="72" t="n">
        <v>10</v>
      </c>
      <c r="B18" s="72" t="s">
        <v>227</v>
      </c>
      <c r="C18" s="72"/>
      <c r="D18" s="72"/>
      <c r="E18" s="72"/>
      <c r="F18" s="72"/>
      <c r="G18" s="72"/>
      <c r="H18" s="72"/>
      <c r="I18" s="72"/>
      <c r="J18" s="72"/>
      <c r="K18" s="72" t="n">
        <v>12.76</v>
      </c>
      <c r="L18" s="72"/>
      <c r="M18" s="72"/>
      <c r="N18" s="72" t="n">
        <v>9.85</v>
      </c>
      <c r="O18" s="72" t="n">
        <f aca="false">K18+N18</f>
        <v>22.61</v>
      </c>
      <c r="P18" s="72"/>
      <c r="Q18" s="72"/>
      <c r="R18" s="72"/>
      <c r="S18" s="72"/>
      <c r="T18" s="72"/>
      <c r="U18" s="72" t="n">
        <f aca="false">0.75*(P18+Q18)/2*(S18+T18)/2</f>
        <v>0</v>
      </c>
      <c r="V18" s="72" t="n">
        <f aca="false">0.82*R18*(S18+T18)/2</f>
        <v>0</v>
      </c>
    </row>
    <row r="19" s="76" customFormat="true" ht="15" hidden="false" customHeight="false" outlineLevel="0" collapsed="false">
      <c r="A19" s="72" t="n">
        <v>11</v>
      </c>
      <c r="B19" s="72" t="s">
        <v>228</v>
      </c>
      <c r="C19" s="72"/>
      <c r="D19" s="72"/>
      <c r="E19" s="72"/>
      <c r="F19" s="72"/>
      <c r="G19" s="72"/>
      <c r="H19" s="72"/>
      <c r="I19" s="72"/>
      <c r="J19" s="72"/>
      <c r="K19" s="72" t="n">
        <v>20.76</v>
      </c>
      <c r="L19" s="72"/>
      <c r="M19" s="72"/>
      <c r="N19" s="72" t="n">
        <v>13.05</v>
      </c>
      <c r="O19" s="72" t="n">
        <f aca="false">K19+N19</f>
        <v>33.81</v>
      </c>
      <c r="P19" s="72"/>
      <c r="Q19" s="72"/>
      <c r="R19" s="72"/>
      <c r="S19" s="72"/>
      <c r="T19" s="72"/>
      <c r="U19" s="72" t="n">
        <f aca="false">0.75*(P19+Q19)/2*(S19+T19)/2</f>
        <v>0</v>
      </c>
      <c r="V19" s="72" t="n">
        <f aca="false">0.82*R19*(S19+T19)/2</f>
        <v>0</v>
      </c>
    </row>
    <row r="20" s="76" customFormat="true" ht="15" hidden="false" customHeight="false" outlineLevel="0" collapsed="false">
      <c r="A20" s="72" t="n">
        <v>12</v>
      </c>
      <c r="B20" s="72" t="s">
        <v>229</v>
      </c>
      <c r="C20" s="72"/>
      <c r="D20" s="72" t="n">
        <v>9.9</v>
      </c>
      <c r="E20" s="72" t="n">
        <v>0.352</v>
      </c>
      <c r="F20" s="72" t="n">
        <v>0.895</v>
      </c>
      <c r="G20" s="72" t="n">
        <v>1.515</v>
      </c>
      <c r="H20" s="72" t="n">
        <v>2.6</v>
      </c>
      <c r="I20" s="72" t="n">
        <v>3.43</v>
      </c>
      <c r="J20" s="72" t="n">
        <v>4.04</v>
      </c>
      <c r="K20" s="72" t="n">
        <f aca="false">D20*((E20)+(2*F20)+(3*G20)+(4*H20)+(4*I20)+(2*J20))/16</f>
        <v>24.06133125</v>
      </c>
      <c r="L20" s="72" t="n">
        <v>9.565</v>
      </c>
      <c r="M20" s="72" t="n">
        <v>3.7</v>
      </c>
      <c r="N20" s="72" t="n">
        <f aca="false">0.5*L20*M20</f>
        <v>17.69525</v>
      </c>
      <c r="O20" s="72" t="n">
        <f aca="false">K20+N20</f>
        <v>41.75658125</v>
      </c>
      <c r="P20" s="72"/>
      <c r="Q20" s="72"/>
      <c r="R20" s="72"/>
      <c r="S20" s="72"/>
      <c r="T20" s="72"/>
      <c r="U20" s="72" t="n">
        <f aca="false">0.75*(P20+Q20)/2*(S20+T20)/2</f>
        <v>0</v>
      </c>
      <c r="V20" s="72" t="n">
        <f aca="false">0.82*R20*(S20+T20)/2</f>
        <v>0</v>
      </c>
    </row>
    <row r="21" customFormat="false" ht="15" hidden="false" customHeight="false" outlineLevel="0" collapsed="false">
      <c r="A21" s="72" t="n">
        <v>13</v>
      </c>
      <c r="B21" s="72" t="n">
        <v>376</v>
      </c>
      <c r="C21" s="72"/>
      <c r="D21" s="72"/>
      <c r="E21" s="72"/>
      <c r="F21" s="72"/>
      <c r="G21" s="72"/>
      <c r="H21" s="72"/>
      <c r="I21" s="72"/>
      <c r="J21" s="72"/>
      <c r="K21" s="72" t="n">
        <v>20.611</v>
      </c>
      <c r="L21" s="72" t="n">
        <v>8.34</v>
      </c>
      <c r="M21" s="72" t="n">
        <v>2.627</v>
      </c>
      <c r="N21" s="72" t="n">
        <f aca="false">0.5*L21*M21</f>
        <v>10.95459</v>
      </c>
      <c r="O21" s="72" t="n">
        <f aca="false">K21+N21</f>
        <v>31.56559</v>
      </c>
      <c r="P21" s="72"/>
      <c r="Q21" s="72"/>
      <c r="R21" s="72"/>
      <c r="S21" s="72"/>
      <c r="T21" s="72"/>
      <c r="U21" s="72" t="n">
        <f aca="false">0.75*(P21+Q21)/2*(S21+T21)/2</f>
        <v>0</v>
      </c>
      <c r="V21" s="72" t="n">
        <f aca="false">0.82*R21*(S21+T21)/2</f>
        <v>0</v>
      </c>
    </row>
    <row r="22" customFormat="false" ht="15" hidden="false" customHeight="false" outlineLevel="0" collapsed="false">
      <c r="A22" s="74" t="n">
        <v>14</v>
      </c>
      <c r="B22" s="74"/>
      <c r="C22" s="74"/>
      <c r="D22" s="74"/>
      <c r="E22" s="74"/>
      <c r="F22" s="74"/>
      <c r="G22" s="74"/>
      <c r="H22" s="74"/>
      <c r="I22" s="74"/>
      <c r="J22" s="74"/>
      <c r="K22" s="74" t="n">
        <f aca="false">D22*((E22)+(2*F22)+(3*G22)+(4*H22)+(4*I22)+(2*J22))/16</f>
        <v>0</v>
      </c>
      <c r="L22" s="74" t="n">
        <v>9.34</v>
      </c>
      <c r="M22" s="74" t="n">
        <v>3.151</v>
      </c>
      <c r="N22" s="74" t="n">
        <f aca="false">0.5*L22*M22</f>
        <v>14.71517</v>
      </c>
      <c r="O22" s="74" t="n">
        <f aca="false">K22+N22</f>
        <v>14.71517</v>
      </c>
      <c r="P22" s="74"/>
      <c r="Q22" s="74"/>
      <c r="R22" s="74"/>
      <c r="S22" s="74"/>
      <c r="T22" s="74"/>
      <c r="U22" s="74" t="n">
        <f aca="false">0.75*(P22+Q22)/2*(S22+T22)/2</f>
        <v>0</v>
      </c>
      <c r="V22" s="74" t="n">
        <f aca="false">0.82*R22*(S22+T22)/2</f>
        <v>0</v>
      </c>
    </row>
    <row r="23" customFormat="false" ht="15" hidden="false" customHeight="false" outlineLevel="0" collapsed="false">
      <c r="A23" s="74" t="n">
        <v>15</v>
      </c>
      <c r="B23" s="74" t="s">
        <v>158</v>
      </c>
      <c r="C23" s="74"/>
      <c r="D23" s="74"/>
      <c r="E23" s="74"/>
      <c r="F23" s="74"/>
      <c r="G23" s="74"/>
      <c r="H23" s="74"/>
      <c r="I23" s="74"/>
      <c r="J23" s="74"/>
      <c r="K23" s="74" t="n">
        <f aca="false">D23*((E23)+(2*F23)+(3*G23)+(4*H23)+(4*I23)+(2*J23))/16</f>
        <v>0</v>
      </c>
      <c r="L23" s="74"/>
      <c r="M23" s="74"/>
      <c r="N23" s="74" t="n">
        <f aca="false">0.5*L23*M23</f>
        <v>0</v>
      </c>
      <c r="O23" s="74" t="n">
        <f aca="false">K23+N23</f>
        <v>0</v>
      </c>
      <c r="P23" s="74"/>
      <c r="Q23" s="72"/>
      <c r="R23" s="72"/>
      <c r="S23" s="72"/>
      <c r="T23" s="72"/>
      <c r="U23" s="72" t="n">
        <f aca="false">0.75*(P23+Q23)/2*(S23+T23)/2</f>
        <v>0</v>
      </c>
      <c r="V23" s="72" t="n">
        <f aca="false">0.82*R23*(S23+T23)/2</f>
        <v>0</v>
      </c>
    </row>
    <row r="24" customFormat="false" ht="15" hidden="false" customHeight="false" outlineLevel="0" collapsed="false">
      <c r="A24" s="74" t="n">
        <v>16</v>
      </c>
      <c r="B24" s="74" t="s">
        <v>230</v>
      </c>
      <c r="C24" s="74"/>
      <c r="D24" s="74" t="n">
        <v>8.3</v>
      </c>
      <c r="E24" s="74" t="n">
        <v>0.15</v>
      </c>
      <c r="F24" s="74" t="n">
        <v>0.975</v>
      </c>
      <c r="G24" s="74" t="n">
        <v>1.72</v>
      </c>
      <c r="H24" s="74" t="n">
        <v>2.685</v>
      </c>
      <c r="I24" s="74" t="n">
        <v>3.23</v>
      </c>
      <c r="J24" s="72" t="n">
        <v>4.04</v>
      </c>
      <c r="K24" s="74" t="n">
        <f aca="false">D24*((E24)+(2*F24)+(3*G24)+(4*H24)+(4*I24)+(2*J24))/16</f>
        <v>20.23125</v>
      </c>
      <c r="L24" s="74"/>
      <c r="M24" s="74"/>
      <c r="N24" s="74" t="n">
        <f aca="false">0.5*L24*M24</f>
        <v>0</v>
      </c>
      <c r="O24" s="74" t="n">
        <f aca="false">K24+N24</f>
        <v>20.23125</v>
      </c>
      <c r="P24" s="74"/>
      <c r="Q24" s="72"/>
      <c r="R24" s="72"/>
      <c r="S24" s="72"/>
      <c r="T24" s="72"/>
      <c r="U24" s="72" t="n">
        <f aca="false">0.75*(P24+Q24)/2*(S24+T24)/2</f>
        <v>0</v>
      </c>
      <c r="V24" s="72" t="n">
        <f aca="false">0.82*R24*(S24+T24)/2</f>
        <v>0</v>
      </c>
    </row>
    <row r="25" customFormat="false" ht="15" hidden="false" customHeight="false" outlineLevel="0" collapsed="false">
      <c r="A25" s="74" t="n">
        <v>17</v>
      </c>
      <c r="B25" s="74"/>
      <c r="C25" s="74" t="s">
        <v>231</v>
      </c>
      <c r="D25" s="74"/>
      <c r="E25" s="74"/>
      <c r="F25" s="74"/>
      <c r="G25" s="74"/>
      <c r="H25" s="74"/>
      <c r="I25" s="74"/>
      <c r="J25" s="74"/>
      <c r="K25" s="74" t="n">
        <f aca="false">D25*((E25)+(2*F25)+(3*G25)+(4*H25)+(4*I25)+(2*J25))/16</f>
        <v>0</v>
      </c>
      <c r="L25" s="74"/>
      <c r="M25" s="74"/>
      <c r="N25" s="74" t="n">
        <f aca="false">0.5*L25*M25</f>
        <v>0</v>
      </c>
      <c r="O25" s="74" t="n">
        <f aca="false">K25+N25</f>
        <v>0</v>
      </c>
      <c r="P25" s="74"/>
      <c r="Q25" s="72"/>
      <c r="R25" s="72"/>
      <c r="S25" s="72"/>
      <c r="T25" s="72"/>
      <c r="U25" s="72" t="n">
        <f aca="false">0.75*(P25+Q25)/2*(S25+T25)/2</f>
        <v>0</v>
      </c>
      <c r="V25" s="72" t="n">
        <f aca="false">0.82*R25*(S25+T25)/2</f>
        <v>0</v>
      </c>
    </row>
    <row r="26" customFormat="false" ht="15" hidden="false" customHeight="false" outlineLevel="0" collapsed="false">
      <c r="A26" s="74" t="n">
        <v>18</v>
      </c>
      <c r="B26" s="74" t="s">
        <v>232</v>
      </c>
      <c r="C26" s="74"/>
      <c r="D26" s="74" t="n">
        <v>8.48</v>
      </c>
      <c r="E26" s="74" t="n">
        <v>0.1</v>
      </c>
      <c r="F26" s="74" t="n">
        <v>1.205</v>
      </c>
      <c r="G26" s="74" t="n">
        <v>1.815</v>
      </c>
      <c r="H26" s="74" t="n">
        <v>2.58</v>
      </c>
      <c r="I26" s="74" t="n">
        <v>3.15</v>
      </c>
      <c r="J26" s="74" t="n">
        <v>3.56</v>
      </c>
      <c r="K26" s="74" t="n">
        <f aca="false">D26*((E26)+(2*F26)+(3*G26)+(4*H26)+(4*I26)+(2*J26))/16</f>
        <v>20.13735</v>
      </c>
      <c r="L26" s="74"/>
      <c r="M26" s="74"/>
      <c r="N26" s="74" t="n">
        <f aca="false">0.5*L26*M26</f>
        <v>0</v>
      </c>
      <c r="O26" s="74" t="n">
        <f aca="false">K26+N26</f>
        <v>20.13735</v>
      </c>
      <c r="P26" s="74"/>
      <c r="Q26" s="72"/>
      <c r="R26" s="72"/>
      <c r="S26" s="72"/>
      <c r="T26" s="72"/>
      <c r="U26" s="72" t="n">
        <f aca="false">0.75*(P26+Q26)/2*(S26+T26)/2</f>
        <v>0</v>
      </c>
      <c r="V26" s="72" t="n">
        <f aca="false">0.82*R26*(S26+T26)/2</f>
        <v>0</v>
      </c>
    </row>
    <row r="27" customFormat="false" ht="15" hidden="false" customHeight="false" outlineLevel="0" collapsed="false">
      <c r="A27" s="74" t="n">
        <v>19</v>
      </c>
      <c r="B27" s="74" t="s">
        <v>233</v>
      </c>
      <c r="C27" s="74"/>
      <c r="D27" s="74" t="n">
        <v>10.05</v>
      </c>
      <c r="E27" s="74" t="n">
        <v>0.48</v>
      </c>
      <c r="F27" s="74" t="n">
        <v>0.925</v>
      </c>
      <c r="G27" s="74" t="n">
        <v>1.39</v>
      </c>
      <c r="H27" s="74" t="n">
        <v>2.21</v>
      </c>
      <c r="I27" s="74" t="n">
        <v>2.27</v>
      </c>
      <c r="J27" s="74" t="n">
        <v>3.31</v>
      </c>
      <c r="K27" s="74" t="n">
        <f aca="false">D27*((E27)+(2*F27)+(3*G27)+(4*H27)+(4*I27)+(2*J27))/16</f>
        <v>19.497</v>
      </c>
      <c r="L27" s="74"/>
      <c r="M27" s="74"/>
      <c r="N27" s="74" t="n">
        <f aca="false">0.5*L27*M27</f>
        <v>0</v>
      </c>
      <c r="O27" s="74" t="n">
        <f aca="false">K27+N27</f>
        <v>19.497</v>
      </c>
      <c r="P27" s="74"/>
      <c r="Q27" s="72"/>
      <c r="R27" s="72"/>
      <c r="S27" s="72"/>
      <c r="T27" s="72"/>
      <c r="U27" s="72" t="n">
        <f aca="false">0.75*(P27+Q27)/2*(S27+T27)/2</f>
        <v>0</v>
      </c>
      <c r="V27" s="72" t="n">
        <f aca="false">0.82*R27*(S27+T27)/2</f>
        <v>0</v>
      </c>
    </row>
    <row r="28" customFormat="false" ht="15" hidden="false" customHeight="false" outlineLevel="0" collapsed="false">
      <c r="A28" s="74" t="n">
        <v>20</v>
      </c>
      <c r="B28" s="74" t="s">
        <v>234</v>
      </c>
      <c r="C28" s="74"/>
      <c r="D28" s="74" t="n">
        <v>10.1</v>
      </c>
      <c r="E28" s="74" t="n">
        <v>0.49</v>
      </c>
      <c r="F28" s="74" t="n">
        <v>1.08</v>
      </c>
      <c r="G28" s="74" t="n">
        <v>1.65</v>
      </c>
      <c r="H28" s="74" t="n">
        <v>2.495</v>
      </c>
      <c r="I28" s="74" t="n">
        <v>3.19</v>
      </c>
      <c r="J28" s="74" t="n">
        <v>3.805</v>
      </c>
      <c r="K28" s="74" t="n">
        <f aca="false">D28*((E28)+(2*F28)+(3*G28)+(4*H28)+(4*I28)+(2*J28))/16</f>
        <v>23.9559375</v>
      </c>
      <c r="L28" s="74"/>
      <c r="M28" s="74"/>
      <c r="N28" s="74" t="n">
        <f aca="false">0.5*L28*M28</f>
        <v>0</v>
      </c>
      <c r="O28" s="74" t="n">
        <f aca="false">K28+N28</f>
        <v>23.9559375</v>
      </c>
      <c r="P28" s="74"/>
      <c r="Q28" s="72"/>
      <c r="R28" s="72"/>
      <c r="S28" s="72"/>
      <c r="T28" s="72"/>
      <c r="U28" s="72" t="n">
        <f aca="false">0.75*(P28+Q28)/2*(S28+T28)/2</f>
        <v>0</v>
      </c>
      <c r="V28" s="72" t="n">
        <f aca="false">0.82*R28*(S28+T28)/2</f>
        <v>0</v>
      </c>
    </row>
    <row r="29" customFormat="false" ht="15" hidden="false" customHeight="false" outlineLevel="0" collapsed="false">
      <c r="A29" s="74" t="n">
        <v>21</v>
      </c>
      <c r="B29" s="74" t="s">
        <v>235</v>
      </c>
      <c r="C29" s="74"/>
      <c r="D29" s="74"/>
      <c r="E29" s="74"/>
      <c r="F29" s="74"/>
      <c r="G29" s="74"/>
      <c r="H29" s="74"/>
      <c r="I29" s="74"/>
      <c r="J29" s="74"/>
      <c r="K29" s="74" t="n">
        <f aca="false">D29*((E29)+(2*F29)+(3*G29)+(4*H29)+(4*I29)+(2*J29))/16</f>
        <v>0</v>
      </c>
      <c r="L29" s="74" t="n">
        <v>8.84</v>
      </c>
      <c r="M29" s="74" t="n">
        <v>3.33</v>
      </c>
      <c r="N29" s="74" t="n">
        <f aca="false">0.5*L29*M29</f>
        <v>14.7186</v>
      </c>
      <c r="O29" s="74" t="n">
        <f aca="false">K29+N29</f>
        <v>14.7186</v>
      </c>
      <c r="P29" s="74"/>
      <c r="Q29" s="72"/>
      <c r="R29" s="72"/>
      <c r="S29" s="72"/>
      <c r="T29" s="72"/>
      <c r="U29" s="72" t="n">
        <f aca="false">0.75*(P29+Q29)/2*(S29+T29)/2</f>
        <v>0</v>
      </c>
      <c r="V29" s="72" t="n">
        <f aca="false">0.82*R29*(S29+T29)/2</f>
        <v>0</v>
      </c>
    </row>
    <row r="30" customFormat="false" ht="15" hidden="false" customHeight="false" outlineLevel="0" collapsed="false">
      <c r="A30" s="74" t="n">
        <v>22</v>
      </c>
      <c r="B30" s="74" t="s">
        <v>234</v>
      </c>
      <c r="C30" s="74"/>
      <c r="D30" s="74"/>
      <c r="E30" s="74"/>
      <c r="F30" s="74"/>
      <c r="G30" s="74"/>
      <c r="H30" s="74"/>
      <c r="I30" s="74"/>
      <c r="J30" s="74"/>
      <c r="K30" s="74" t="n">
        <f aca="false">D30*((E30)+(2*F30)+(3*G30)+(4*H30)+(4*I30)+(2*J30))/16</f>
        <v>0</v>
      </c>
      <c r="L30" s="74" t="n">
        <v>8.4</v>
      </c>
      <c r="M30" s="74" t="n">
        <v>3.495</v>
      </c>
      <c r="N30" s="74" t="n">
        <f aca="false">0.5*L30*M30</f>
        <v>14.679</v>
      </c>
      <c r="O30" s="74" t="n">
        <f aca="false">K30+N30</f>
        <v>14.679</v>
      </c>
      <c r="P30" s="74"/>
      <c r="Q30" s="72"/>
      <c r="R30" s="72"/>
      <c r="S30" s="72"/>
      <c r="T30" s="72"/>
      <c r="U30" s="72" t="n">
        <f aca="false">0.75*(P30+Q30)/2*(S30+T30)/2</f>
        <v>0</v>
      </c>
      <c r="V30" s="72" t="n">
        <f aca="false">0.82*R30*(S30+T30)/2</f>
        <v>0</v>
      </c>
    </row>
    <row r="31" customFormat="false" ht="15" hidden="false" customHeight="false" outlineLevel="0" collapsed="false">
      <c r="A31" s="74" t="n">
        <v>23</v>
      </c>
      <c r="B31" s="74"/>
      <c r="C31" s="74" t="s">
        <v>236</v>
      </c>
      <c r="D31" s="74"/>
      <c r="E31" s="74"/>
      <c r="F31" s="74"/>
      <c r="G31" s="74"/>
      <c r="H31" s="74"/>
      <c r="I31" s="74"/>
      <c r="J31" s="74"/>
      <c r="K31" s="74" t="n">
        <f aca="false">D31*((E31)+(2*F31)+(3*G31)+(4*H31)+(4*I31)+(2*J31))/16</f>
        <v>0</v>
      </c>
      <c r="L31" s="74"/>
      <c r="M31" s="74"/>
      <c r="N31" s="74" t="n">
        <f aca="false">0.5*L31*M31</f>
        <v>0</v>
      </c>
      <c r="O31" s="74" t="n">
        <f aca="false">K31+N31</f>
        <v>0</v>
      </c>
      <c r="P31" s="74"/>
      <c r="Q31" s="72"/>
      <c r="R31" s="72"/>
      <c r="S31" s="72"/>
      <c r="T31" s="72"/>
      <c r="U31" s="72" t="n">
        <f aca="false">0.75*(P31+Q31)/2*(S31+T31)/2</f>
        <v>0</v>
      </c>
      <c r="V31" s="72" t="n">
        <f aca="false">0.82*R31*(S31+T31)/2</f>
        <v>0</v>
      </c>
    </row>
    <row r="32" customFormat="false" ht="15" hidden="false" customHeight="false" outlineLevel="0" collapsed="false">
      <c r="A32" s="74" t="n">
        <v>24</v>
      </c>
      <c r="B32" s="74" t="s">
        <v>237</v>
      </c>
      <c r="C32" s="74"/>
      <c r="D32" s="74" t="n">
        <v>7.92</v>
      </c>
      <c r="E32" s="74" t="n">
        <v>0.74</v>
      </c>
      <c r="F32" s="74" t="n">
        <v>1.065</v>
      </c>
      <c r="G32" s="74" t="n">
        <v>1.635</v>
      </c>
      <c r="H32" s="74" t="n">
        <v>2.185</v>
      </c>
      <c r="I32" s="74" t="n">
        <v>2.53</v>
      </c>
      <c r="J32" s="74" t="n">
        <v>2.725</v>
      </c>
      <c r="K32" s="74" t="n">
        <f aca="false">D32*((E32)+(2*F32)+(3*G32)+(4*H32)+(4*I32)+(2*J32))/16</f>
        <v>15.882075</v>
      </c>
      <c r="L32" s="74"/>
      <c r="M32" s="74"/>
      <c r="N32" s="74" t="n">
        <f aca="false">0.5*L32*M32</f>
        <v>0</v>
      </c>
      <c r="O32" s="74" t="n">
        <f aca="false">K32+N32</f>
        <v>15.882075</v>
      </c>
      <c r="P32" s="74"/>
      <c r="Q32" s="72"/>
      <c r="R32" s="72"/>
      <c r="S32" s="72"/>
      <c r="T32" s="72"/>
      <c r="U32" s="72" t="n">
        <f aca="false">0.75*(P32+Q32)/2*(S32+T32)/2</f>
        <v>0</v>
      </c>
      <c r="V32" s="72" t="n">
        <f aca="false">0.82*R32*(S32+T32)/2</f>
        <v>0</v>
      </c>
    </row>
    <row r="33" customFormat="false" ht="15" hidden="false" customHeight="false" outlineLevel="0" collapsed="false">
      <c r="A33" s="74" t="n">
        <v>25</v>
      </c>
      <c r="B33" s="74" t="s">
        <v>238</v>
      </c>
      <c r="C33" s="74"/>
      <c r="D33" s="74"/>
      <c r="E33" s="74"/>
      <c r="F33" s="74"/>
      <c r="G33" s="74"/>
      <c r="H33" s="74"/>
      <c r="I33" s="74"/>
      <c r="J33" s="74"/>
      <c r="K33" s="74" t="n">
        <f aca="false">D33*((E33)+(2*F33)+(3*G33)+(4*H33)+(4*I33)+(2*J33))/16</f>
        <v>0</v>
      </c>
      <c r="L33" s="74" t="n">
        <v>7.41</v>
      </c>
      <c r="M33" s="74" t="n">
        <v>2.84</v>
      </c>
      <c r="N33" s="74" t="n">
        <f aca="false">0.5*L33*M33</f>
        <v>10.5222</v>
      </c>
      <c r="O33" s="74" t="n">
        <f aca="false">K33+N33</f>
        <v>10.5222</v>
      </c>
      <c r="P33" s="74"/>
      <c r="Q33" s="72"/>
      <c r="R33" s="72"/>
      <c r="S33" s="72"/>
      <c r="T33" s="72"/>
      <c r="U33" s="72" t="n">
        <f aca="false">0.75*(P33+Q33)/2*(S33+T33)/2</f>
        <v>0</v>
      </c>
      <c r="V33" s="72" t="n">
        <f aca="false">0.82*R33*(S33+T33)/2</f>
        <v>0</v>
      </c>
    </row>
    <row r="34" customFormat="false" ht="15" hidden="false" customHeight="false" outlineLevel="0" collapsed="false">
      <c r="A34" s="74" t="n">
        <v>26</v>
      </c>
      <c r="B34" s="74" t="s">
        <v>239</v>
      </c>
      <c r="C34" s="74"/>
      <c r="D34" s="74"/>
      <c r="E34" s="74"/>
      <c r="F34" s="74"/>
      <c r="G34" s="74"/>
      <c r="H34" s="74"/>
      <c r="I34" s="74"/>
      <c r="J34" s="74"/>
      <c r="K34" s="74" t="n">
        <f aca="false">D34*((E34)+(2*F34)+(3*G34)+(4*H34)+(4*I34)+(2*J34))/16</f>
        <v>0</v>
      </c>
      <c r="L34" s="74" t="n">
        <v>7.45</v>
      </c>
      <c r="M34" s="74" t="n">
        <v>2.46</v>
      </c>
      <c r="N34" s="74" t="n">
        <f aca="false">0.5*L34*M34</f>
        <v>9.1635</v>
      </c>
      <c r="O34" s="74" t="n">
        <f aca="false">K34+N34</f>
        <v>9.1635</v>
      </c>
      <c r="P34" s="74"/>
      <c r="Q34" s="72"/>
      <c r="R34" s="72"/>
      <c r="S34" s="72"/>
      <c r="T34" s="72"/>
      <c r="U34" s="72" t="n">
        <f aca="false">0.75*(P34+Q34)/2*(S34+T34)/2</f>
        <v>0</v>
      </c>
      <c r="V34" s="72" t="n">
        <f aca="false">0.82*R34*(S34+T34)/2</f>
        <v>0</v>
      </c>
    </row>
    <row r="35" customFormat="false" ht="15" hidden="false" customHeight="false" outlineLevel="0" collapsed="false">
      <c r="A35" s="74" t="n">
        <v>27</v>
      </c>
      <c r="B35" s="72" t="s">
        <v>240</v>
      </c>
      <c r="C35" s="72"/>
      <c r="D35" s="74"/>
      <c r="E35" s="74"/>
      <c r="F35" s="74"/>
      <c r="G35" s="74"/>
      <c r="H35" s="74"/>
      <c r="I35" s="74"/>
      <c r="J35" s="74"/>
      <c r="K35" s="74" t="n">
        <f aca="false">D35*((E35)+(2*F35)+(3*G35)+(4*H35)+(4*I35)+(2*J35))/16</f>
        <v>0</v>
      </c>
      <c r="L35" s="74"/>
      <c r="M35" s="74"/>
      <c r="N35" s="74" t="n">
        <f aca="false">0.5*L35*M35</f>
        <v>0</v>
      </c>
      <c r="O35" s="74" t="n">
        <f aca="false">K35+N35</f>
        <v>0</v>
      </c>
      <c r="P35" s="74"/>
      <c r="Q35" s="72"/>
      <c r="R35" s="72"/>
      <c r="S35" s="72"/>
      <c r="T35" s="72"/>
      <c r="U35" s="72" t="n">
        <f aca="false">0.75*(P35+Q35)/2*(S35+T35)/2</f>
        <v>0</v>
      </c>
      <c r="V35" s="72" t="n">
        <f aca="false">0.82*R35*(S35+T35)/2</f>
        <v>0</v>
      </c>
    </row>
    <row r="36" customFormat="false" ht="15" hidden="false" customHeight="false" outlineLevel="0" collapsed="false">
      <c r="A36" s="74" t="n">
        <v>28</v>
      </c>
      <c r="B36" s="74" t="s">
        <v>241</v>
      </c>
      <c r="C36" s="74"/>
      <c r="D36" s="74" t="n">
        <v>7.86</v>
      </c>
      <c r="E36" s="74" t="n">
        <v>0.61</v>
      </c>
      <c r="F36" s="74" t="n">
        <v>0.93</v>
      </c>
      <c r="G36" s="74" t="n">
        <v>1.39</v>
      </c>
      <c r="H36" s="74" t="n">
        <v>2.05</v>
      </c>
      <c r="I36" s="74" t="n">
        <v>2.51</v>
      </c>
      <c r="J36" s="74" t="n">
        <v>2.8</v>
      </c>
      <c r="K36" s="74" t="n">
        <f aca="false">D36*((E36)+(2*F36)+(3*G36)+(4*H36)+(4*I36)+(2*J36))/16</f>
        <v>14.9733</v>
      </c>
      <c r="L36" s="74" t="n">
        <v>7.26</v>
      </c>
      <c r="M36" s="74" t="n">
        <v>2.2</v>
      </c>
      <c r="N36" s="74" t="n">
        <f aca="false">0.5*L36*M36</f>
        <v>7.986</v>
      </c>
      <c r="O36" s="74" t="n">
        <f aca="false">K36+N36</f>
        <v>22.9593</v>
      </c>
      <c r="P36" s="74"/>
      <c r="Q36" s="72"/>
      <c r="R36" s="72"/>
      <c r="S36" s="72"/>
      <c r="T36" s="72"/>
      <c r="U36" s="72" t="n">
        <f aca="false">0.75*(P36+Q36)/2*(S36+T36)/2</f>
        <v>0</v>
      </c>
      <c r="V36" s="72" t="n">
        <f aca="false">0.82*R36*(S36+T36)/2</f>
        <v>0</v>
      </c>
    </row>
    <row r="37" customFormat="false" ht="15" hidden="false" customHeight="false" outlineLevel="0" collapsed="false">
      <c r="A37" s="74" t="n">
        <v>29</v>
      </c>
      <c r="B37" s="74" t="s">
        <v>242</v>
      </c>
      <c r="C37" s="74"/>
      <c r="D37" s="74" t="n">
        <v>7.86</v>
      </c>
      <c r="E37" s="74" t="n">
        <v>0.61</v>
      </c>
      <c r="F37" s="74" t="n">
        <v>0.93</v>
      </c>
      <c r="G37" s="74" t="n">
        <v>1.39</v>
      </c>
      <c r="H37" s="74" t="n">
        <v>2.05</v>
      </c>
      <c r="I37" s="74" t="n">
        <v>2.51</v>
      </c>
      <c r="J37" s="74" t="n">
        <v>2.8</v>
      </c>
      <c r="K37" s="74" t="n">
        <f aca="false">D37*((E37)+(2*F37)+(3*G37)+(4*H37)+(4*I37)+(2*J37))/16</f>
        <v>14.9733</v>
      </c>
      <c r="L37" s="74" t="n">
        <v>7.83</v>
      </c>
      <c r="M37" s="74" t="n">
        <v>1.94</v>
      </c>
      <c r="N37" s="74" t="n">
        <f aca="false">0.5*L37*M37</f>
        <v>7.5951</v>
      </c>
      <c r="O37" s="74" t="n">
        <f aca="false">K37+N37</f>
        <v>22.5684</v>
      </c>
      <c r="P37" s="74"/>
      <c r="Q37" s="72"/>
      <c r="R37" s="72"/>
      <c r="S37" s="72"/>
      <c r="T37" s="72"/>
      <c r="U37" s="72" t="n">
        <f aca="false">0.75*(P37+Q37)/2*(S37+T37)/2</f>
        <v>0</v>
      </c>
      <c r="V37" s="72" t="n">
        <f aca="false">0.82*R37*(S37+T37)/2</f>
        <v>0</v>
      </c>
    </row>
    <row r="38" customFormat="false" ht="15" hidden="false" customHeight="false" outlineLevel="0" collapsed="false">
      <c r="A38" s="74" t="n">
        <v>30</v>
      </c>
      <c r="B38" s="72" t="s">
        <v>243</v>
      </c>
      <c r="C38" s="72"/>
      <c r="D38" s="74"/>
      <c r="E38" s="74"/>
      <c r="F38" s="74"/>
      <c r="G38" s="74"/>
      <c r="H38" s="74"/>
      <c r="I38" s="74"/>
      <c r="J38" s="74"/>
      <c r="K38" s="74" t="n">
        <f aca="false">D38*((E38)+(2*F38)+(3*G38)+(4*H38)+(4*I38)+(2*J38))/16</f>
        <v>0</v>
      </c>
      <c r="L38" s="74"/>
      <c r="M38" s="74"/>
      <c r="N38" s="74" t="n">
        <f aca="false">0.5*L38*M38</f>
        <v>0</v>
      </c>
      <c r="O38" s="74" t="n">
        <f aca="false">K38+N38</f>
        <v>0</v>
      </c>
      <c r="P38" s="74"/>
      <c r="Q38" s="72"/>
      <c r="R38" s="72"/>
      <c r="S38" s="72"/>
      <c r="T38" s="72"/>
      <c r="U38" s="72" t="n">
        <f aca="false">0.75*(P38+Q38)/2*(S38+T38)/2</f>
        <v>0</v>
      </c>
      <c r="V38" s="72" t="n">
        <f aca="false">0.82*R38*(S38+T38)/2</f>
        <v>0</v>
      </c>
    </row>
    <row r="39" customFormat="false" ht="15" hidden="false" customHeight="false" outlineLevel="0" collapsed="false">
      <c r="A39" s="74" t="n">
        <v>31</v>
      </c>
      <c r="B39" s="74"/>
      <c r="C39" s="74"/>
      <c r="D39" s="74" t="n">
        <v>8.06</v>
      </c>
      <c r="E39" s="74" t="n">
        <v>0.9</v>
      </c>
      <c r="F39" s="74" t="n">
        <v>1.29</v>
      </c>
      <c r="G39" s="74" t="n">
        <v>1.785</v>
      </c>
      <c r="H39" s="74" t="n">
        <v>2.495</v>
      </c>
      <c r="I39" s="74" t="n">
        <v>3.035</v>
      </c>
      <c r="J39" s="74" t="n">
        <v>3.43</v>
      </c>
      <c r="K39" s="74" t="n">
        <f aca="false">D39*((E39)+(2*F39)+(3*G39)+(4*H39)+(4*I39)+(2*J39))/16</f>
        <v>19.04930625</v>
      </c>
      <c r="L39" s="74" t="n">
        <v>8.06</v>
      </c>
      <c r="M39" s="74" t="n">
        <v>2.78</v>
      </c>
      <c r="N39" s="74" t="n">
        <f aca="false">0.5*L39*M39</f>
        <v>11.2034</v>
      </c>
      <c r="O39" s="74" t="n">
        <f aca="false">K39+N39</f>
        <v>30.25270625</v>
      </c>
      <c r="P39" s="74"/>
      <c r="Q39" s="72"/>
      <c r="R39" s="72"/>
      <c r="S39" s="72"/>
      <c r="T39" s="72"/>
      <c r="U39" s="72" t="n">
        <f aca="false">0.75*(P39+Q39)/2*(S39+T39)/2</f>
        <v>0</v>
      </c>
      <c r="V39" s="72" t="n">
        <f aca="false">0.82*R39*(S39+T39)/2</f>
        <v>0</v>
      </c>
    </row>
    <row r="40" customFormat="false" ht="15" hidden="false" customHeight="false" outlineLevel="0" collapsed="false">
      <c r="A40" s="74" t="n">
        <v>32</v>
      </c>
      <c r="B40" s="72" t="s">
        <v>244</v>
      </c>
      <c r="C40" s="72"/>
      <c r="D40" s="74"/>
      <c r="E40" s="74"/>
      <c r="F40" s="74"/>
      <c r="G40" s="74"/>
      <c r="H40" s="74"/>
      <c r="I40" s="74"/>
      <c r="J40" s="74"/>
      <c r="K40" s="74" t="n">
        <f aca="false">D40*((E40)+(2*F40)+(3*G40)+(4*H40)+(4*I40)+(2*J40))/16</f>
        <v>0</v>
      </c>
      <c r="L40" s="74"/>
      <c r="M40" s="74"/>
      <c r="N40" s="74" t="n">
        <f aca="false">0.5*L40*M40</f>
        <v>0</v>
      </c>
      <c r="O40" s="74" t="n">
        <f aca="false">K40+N40</f>
        <v>0</v>
      </c>
      <c r="P40" s="74"/>
      <c r="Q40" s="72"/>
      <c r="R40" s="72"/>
      <c r="S40" s="72"/>
      <c r="T40" s="72"/>
      <c r="U40" s="72" t="n">
        <f aca="false">0.75*(P40+Q40)/2*(S40+T40)/2</f>
        <v>0</v>
      </c>
      <c r="V40" s="72" t="n">
        <f aca="false">0.82*R40*(S40+T40)/2</f>
        <v>0</v>
      </c>
    </row>
    <row r="41" customFormat="false" ht="15" hidden="false" customHeight="false" outlineLevel="0" collapsed="false">
      <c r="A41" s="74" t="n">
        <v>33</v>
      </c>
      <c r="B41" s="74"/>
      <c r="C41" s="74"/>
      <c r="D41" s="74" t="n">
        <v>8.38</v>
      </c>
      <c r="E41" s="74" t="n">
        <v>0.3</v>
      </c>
      <c r="F41" s="74" t="n">
        <v>0.775</v>
      </c>
      <c r="G41" s="74" t="n">
        <v>1.23</v>
      </c>
      <c r="H41" s="74" t="n">
        <v>1.91</v>
      </c>
      <c r="I41" s="74" t="n">
        <v>2.44</v>
      </c>
      <c r="J41" s="74" t="n">
        <v>2.88</v>
      </c>
      <c r="K41" s="74" t="n">
        <f aca="false">D41*((E41)+(2*F41)+(3*G41)+(4*H41)+(4*I41)+(2*J41))/16</f>
        <v>15.031625</v>
      </c>
      <c r="L41" s="74"/>
      <c r="M41" s="74"/>
      <c r="N41" s="74" t="n">
        <f aca="false">0.5*L41*M41</f>
        <v>0</v>
      </c>
      <c r="O41" s="74" t="n">
        <f aca="false">K41+N41</f>
        <v>15.031625</v>
      </c>
      <c r="P41" s="74"/>
      <c r="Q41" s="72"/>
      <c r="R41" s="72"/>
      <c r="S41" s="72"/>
      <c r="T41" s="72"/>
      <c r="U41" s="72" t="n">
        <f aca="false">0.75*(P41+Q41)/2*(S41+T41)/2</f>
        <v>0</v>
      </c>
      <c r="V41" s="72" t="n">
        <f aca="false">0.82*R41*(S41+T41)/2</f>
        <v>0</v>
      </c>
    </row>
    <row r="42" customFormat="false" ht="15" hidden="false" customHeight="false" outlineLevel="0" collapsed="false">
      <c r="A42" s="74" t="n">
        <v>34</v>
      </c>
      <c r="B42" s="74" t="s">
        <v>245</v>
      </c>
      <c r="C42" s="74"/>
      <c r="D42" s="74" t="n">
        <v>8.09</v>
      </c>
      <c r="E42" s="74" t="n">
        <v>1.13</v>
      </c>
      <c r="F42" s="74" t="n">
        <v>1.22</v>
      </c>
      <c r="G42" s="74" t="n">
        <v>1.732</v>
      </c>
      <c r="H42" s="74" t="n">
        <v>2.3</v>
      </c>
      <c r="I42" s="74" t="n">
        <v>2.69</v>
      </c>
      <c r="J42" s="74" t="n">
        <v>2.9</v>
      </c>
      <c r="K42" s="74" t="n">
        <f aca="false">D42*((E42)+(2*F42)+(3*G42)+(4*H42)+(4*I42)+(2*J42))/16</f>
        <v>17.45720875</v>
      </c>
      <c r="L42" s="74"/>
      <c r="M42" s="74"/>
      <c r="N42" s="74" t="n">
        <f aca="false">0.5*L42*M42</f>
        <v>0</v>
      </c>
      <c r="O42" s="74" t="n">
        <f aca="false">K42+N42</f>
        <v>17.45720875</v>
      </c>
      <c r="P42" s="74"/>
      <c r="Q42" s="72"/>
      <c r="R42" s="72"/>
      <c r="S42" s="72"/>
      <c r="T42" s="72"/>
      <c r="U42" s="72" t="n">
        <f aca="false">0.75*(P42+Q42)/2*(S42+T42)/2</f>
        <v>0</v>
      </c>
      <c r="V42" s="72" t="n">
        <f aca="false">0.82*R42*(S42+T42)/2</f>
        <v>0</v>
      </c>
    </row>
    <row r="43" customFormat="false" ht="15" hidden="false" customHeight="false" outlineLevel="0" collapsed="false">
      <c r="A43" s="74" t="n">
        <v>35</v>
      </c>
      <c r="B43" s="74" t="s">
        <v>182</v>
      </c>
      <c r="C43" s="74"/>
      <c r="D43" s="74" t="n">
        <v>8.63</v>
      </c>
      <c r="E43" s="74" t="n">
        <v>0.76</v>
      </c>
      <c r="F43" s="74" t="n">
        <v>1.18</v>
      </c>
      <c r="G43" s="74" t="n">
        <v>1.916</v>
      </c>
      <c r="H43" s="74" t="n">
        <v>2.665</v>
      </c>
      <c r="I43" s="74" t="n">
        <v>3.165</v>
      </c>
      <c r="J43" s="74" t="n">
        <v>3.51</v>
      </c>
      <c r="K43" s="74" t="n">
        <f aca="false">D43*((E43)+(2*F43)+(3*G43)+(4*H43)+(4*I43)+(2*J43))/16</f>
        <v>21.147815</v>
      </c>
      <c r="L43" s="74" t="n">
        <v>7.905</v>
      </c>
      <c r="M43" s="74" t="n">
        <v>2.544</v>
      </c>
      <c r="N43" s="74" t="n">
        <f aca="false">0.5*L43*M43</f>
        <v>10.05516</v>
      </c>
      <c r="O43" s="74" t="n">
        <f aca="false">K43+N43</f>
        <v>31.202975</v>
      </c>
      <c r="P43" s="74"/>
      <c r="Q43" s="72"/>
      <c r="R43" s="72"/>
      <c r="S43" s="72"/>
      <c r="T43" s="72"/>
      <c r="U43" s="72" t="n">
        <f aca="false">0.75*(P43+Q43)/2*(S43+T43)/2</f>
        <v>0</v>
      </c>
      <c r="V43" s="72" t="n">
        <f aca="false">0.82*R43*(S43+T43)/2</f>
        <v>0</v>
      </c>
    </row>
    <row r="44" customFormat="false" ht="15" hidden="false" customHeight="false" outlineLevel="0" collapsed="false">
      <c r="A44" s="74" t="n">
        <v>36</v>
      </c>
      <c r="B44" s="74" t="s">
        <v>246</v>
      </c>
      <c r="C44" s="74"/>
      <c r="D44" s="74" t="n">
        <v>9.13</v>
      </c>
      <c r="E44" s="74" t="n">
        <v>0.13</v>
      </c>
      <c r="F44" s="74" t="n">
        <v>0.63</v>
      </c>
      <c r="G44" s="74" t="n">
        <v>1.14</v>
      </c>
      <c r="H44" s="74" t="n">
        <v>2.02</v>
      </c>
      <c r="I44" s="74" t="n">
        <v>2.76</v>
      </c>
      <c r="J44" s="74" t="n">
        <v>3.4</v>
      </c>
      <c r="K44" s="74" t="n">
        <f aca="false">D44*((E44)+(2*F44)+(3*G44)+(4*H44)+(4*I44)+(2*J44))/16</f>
        <v>17.53530625</v>
      </c>
      <c r="L44" s="74"/>
      <c r="M44" s="74"/>
      <c r="N44" s="74" t="n">
        <f aca="false">0.5*L44*M44</f>
        <v>0</v>
      </c>
      <c r="O44" s="74" t="n">
        <f aca="false">K44+N44</f>
        <v>17.53530625</v>
      </c>
      <c r="P44" s="74"/>
      <c r="Q44" s="72"/>
      <c r="R44" s="72"/>
      <c r="S44" s="72"/>
      <c r="T44" s="72"/>
      <c r="U44" s="72" t="n">
        <f aca="false">0.75*(P44+Q44)/2*(S44+T44)/2</f>
        <v>0</v>
      </c>
      <c r="V44" s="72" t="n">
        <f aca="false">0.82*R44*(S44+T44)/2</f>
        <v>0</v>
      </c>
    </row>
    <row r="45" customFormat="false" ht="15" hidden="false" customHeight="false" outlineLevel="0" collapsed="false">
      <c r="A45" s="74" t="n">
        <v>37</v>
      </c>
      <c r="B45" s="74"/>
      <c r="C45" s="74"/>
      <c r="D45" s="74"/>
      <c r="E45" s="74"/>
      <c r="F45" s="74"/>
      <c r="G45" s="74"/>
      <c r="H45" s="74"/>
      <c r="I45" s="74"/>
      <c r="J45" s="74"/>
      <c r="K45" s="74" t="n">
        <f aca="false">D45*((E45)+(2*F45)+(3*G45)+(4*H45)+(4*I45)+(2*J45))/16</f>
        <v>0</v>
      </c>
      <c r="L45" s="74"/>
      <c r="M45" s="74"/>
      <c r="N45" s="74" t="n">
        <f aca="false">0.5*L45*M45</f>
        <v>0</v>
      </c>
      <c r="O45" s="74" t="n">
        <f aca="false">K45+N45</f>
        <v>0</v>
      </c>
      <c r="P45" s="74"/>
      <c r="Q45" s="72"/>
      <c r="R45" s="72"/>
      <c r="S45" s="72"/>
      <c r="T45" s="72"/>
      <c r="U45" s="72" t="n">
        <f aca="false">0.75*(P45+Q45)/2*(S45+T45)/2</f>
        <v>0</v>
      </c>
      <c r="V45" s="72" t="n">
        <f aca="false">0.82*R45*(S45+T45)/2</f>
        <v>0</v>
      </c>
    </row>
    <row r="46" customFormat="false" ht="15" hidden="false" customHeight="false" outlineLevel="0" collapsed="false">
      <c r="A46" s="74" t="n">
        <v>38</v>
      </c>
      <c r="B46" s="74"/>
      <c r="C46" s="74"/>
      <c r="D46" s="74"/>
      <c r="E46" s="74"/>
      <c r="F46" s="74"/>
      <c r="G46" s="74"/>
      <c r="H46" s="74"/>
      <c r="I46" s="74"/>
      <c r="J46" s="74"/>
      <c r="K46" s="74" t="n">
        <f aca="false">D46*((E46)+(2*F46)+(3*G46)+(4*H46)+(4*I46)+(2*J46))/16</f>
        <v>0</v>
      </c>
      <c r="L46" s="74"/>
      <c r="M46" s="74"/>
      <c r="N46" s="74" t="n">
        <f aca="false">0.5*L46*M46</f>
        <v>0</v>
      </c>
      <c r="O46" s="74" t="n">
        <f aca="false">K46+N46</f>
        <v>0</v>
      </c>
      <c r="P46" s="74"/>
      <c r="Q46" s="72"/>
      <c r="R46" s="72"/>
      <c r="S46" s="72"/>
      <c r="T46" s="72"/>
      <c r="U46" s="72" t="n">
        <f aca="false">0.75*(P46+Q46)/2*(S46+T46)/2</f>
        <v>0</v>
      </c>
      <c r="V46" s="72" t="n">
        <f aca="false">0.82*R46*(S46+T46)/2</f>
        <v>0</v>
      </c>
    </row>
    <row r="47" customFormat="false" ht="15" hidden="false" customHeight="false" outlineLevel="0" collapsed="false">
      <c r="A47" s="74" t="n">
        <v>39</v>
      </c>
      <c r="B47" s="74"/>
      <c r="C47" s="74"/>
      <c r="D47" s="74"/>
      <c r="E47" s="74"/>
      <c r="F47" s="74"/>
      <c r="G47" s="74"/>
      <c r="H47" s="74"/>
      <c r="I47" s="74"/>
      <c r="J47" s="74"/>
      <c r="K47" s="74" t="n">
        <f aca="false">D47*((E47)+(2*F47)+(3*G47)+(4*H47)+(4*I47)+(2*J47))/16</f>
        <v>0</v>
      </c>
      <c r="L47" s="74"/>
      <c r="M47" s="74"/>
      <c r="N47" s="74" t="n">
        <f aca="false">0.5*L47*M47</f>
        <v>0</v>
      </c>
      <c r="O47" s="74" t="n">
        <f aca="false">K47+N47</f>
        <v>0</v>
      </c>
      <c r="P47" s="74"/>
      <c r="Q47" s="72"/>
      <c r="R47" s="72"/>
      <c r="S47" s="72"/>
      <c r="T47" s="72"/>
      <c r="U47" s="72" t="n">
        <f aca="false">0.75*(P47+Q47)/2*(S47+T47)/2</f>
        <v>0</v>
      </c>
      <c r="V47" s="72" t="n">
        <f aca="false">0.82*R47*(S47+T47)/2</f>
        <v>0</v>
      </c>
    </row>
    <row r="48" customFormat="false" ht="15" hidden="false" customHeight="false" outlineLevel="0" collapsed="false">
      <c r="A48" s="74" t="n">
        <v>40</v>
      </c>
      <c r="B48" s="74"/>
      <c r="C48" s="74"/>
      <c r="D48" s="74"/>
      <c r="E48" s="74"/>
      <c r="F48" s="74"/>
      <c r="G48" s="74"/>
      <c r="H48" s="74"/>
      <c r="I48" s="74"/>
      <c r="J48" s="74"/>
      <c r="K48" s="74" t="n">
        <f aca="false">D48*((E48)+(2*F48)+(3*G48)+(4*H48)+(4*I48)+(2*J48))/16</f>
        <v>0</v>
      </c>
      <c r="L48" s="74"/>
      <c r="M48" s="74"/>
      <c r="N48" s="74" t="n">
        <f aca="false">0.5*L48*M48</f>
        <v>0</v>
      </c>
      <c r="O48" s="74" t="n">
        <f aca="false">K48+N48</f>
        <v>0</v>
      </c>
      <c r="P48" s="74"/>
      <c r="Q48" s="72"/>
      <c r="R48" s="72"/>
      <c r="S48" s="72"/>
      <c r="T48" s="72"/>
      <c r="U48" s="72" t="n">
        <f aca="false">0.75*(P48+Q48)/2*(S48+T48)/2</f>
        <v>0</v>
      </c>
      <c r="V48" s="72" t="n">
        <f aca="false">0.82*R48*(S48+T48)/2</f>
        <v>0</v>
      </c>
    </row>
    <row r="49" customFormat="false" ht="15" hidden="false" customHeight="false" outlineLevel="0" collapsed="false">
      <c r="A49" s="74" t="n">
        <v>41</v>
      </c>
      <c r="B49" s="72"/>
      <c r="C49" s="72"/>
      <c r="D49" s="72"/>
      <c r="E49" s="72"/>
      <c r="F49" s="72"/>
      <c r="G49" s="72"/>
      <c r="H49" s="72"/>
      <c r="I49" s="72"/>
      <c r="J49" s="72"/>
      <c r="K49" s="72" t="n">
        <f aca="false">D49*((E49)+(2*F49)+(3*G49)+(4*H49)+(4*I49)+(2*J49))/16</f>
        <v>0</v>
      </c>
      <c r="L49" s="72"/>
      <c r="M49" s="72"/>
      <c r="N49" s="72" t="n">
        <f aca="false">0.5*L49*M49</f>
        <v>0</v>
      </c>
      <c r="O49" s="72" t="n">
        <f aca="false">K49+N49</f>
        <v>0</v>
      </c>
      <c r="P49" s="72"/>
      <c r="Q49" s="72"/>
      <c r="R49" s="72"/>
      <c r="S49" s="72"/>
      <c r="T49" s="72"/>
      <c r="U49" s="72" t="n">
        <f aca="false">0.75*(P49+Q49)/2*(S49+T49)/2</f>
        <v>0</v>
      </c>
      <c r="V49" s="72" t="n">
        <f aca="false">0.82*R49*(S49+T49)/2</f>
        <v>0</v>
      </c>
    </row>
    <row r="50" customFormat="false" ht="15" hidden="false" customHeight="false" outlineLevel="0" collapsed="false">
      <c r="A50" s="74" t="n">
        <v>42</v>
      </c>
      <c r="B50" s="72"/>
      <c r="C50" s="72"/>
      <c r="D50" s="72"/>
      <c r="E50" s="72"/>
      <c r="F50" s="72"/>
      <c r="G50" s="72"/>
      <c r="H50" s="72"/>
      <c r="I50" s="72"/>
      <c r="J50" s="72"/>
      <c r="K50" s="72" t="n">
        <f aca="false">D50*((E50)+(2*F50)+(3*G50)+(4*H50)+(4*I50)+(2*J50))/16</f>
        <v>0</v>
      </c>
      <c r="L50" s="72"/>
      <c r="M50" s="72"/>
      <c r="N50" s="72" t="n">
        <f aca="false">0.5*L50*M50</f>
        <v>0</v>
      </c>
      <c r="O50" s="72" t="n">
        <f aca="false">K50+N50</f>
        <v>0</v>
      </c>
      <c r="P50" s="72"/>
      <c r="Q50" s="72"/>
      <c r="R50" s="72"/>
      <c r="S50" s="72"/>
      <c r="T50" s="72"/>
      <c r="U50" s="72" t="n">
        <f aca="false">0.75*(P50+Q50)/2*(S50+T50)/2</f>
        <v>0</v>
      </c>
      <c r="V50" s="72" t="n">
        <f aca="false">0.82*R50*(S50+T50)/2</f>
        <v>0</v>
      </c>
    </row>
    <row r="51" customFormat="false" ht="15" hidden="false" customHeight="false" outlineLevel="0" collapsed="false">
      <c r="A51" s="74" t="n">
        <v>43</v>
      </c>
      <c r="B51" s="72"/>
      <c r="C51" s="72"/>
      <c r="D51" s="72"/>
      <c r="E51" s="72"/>
      <c r="F51" s="72"/>
      <c r="G51" s="72"/>
      <c r="H51" s="72"/>
      <c r="I51" s="72"/>
      <c r="J51" s="72"/>
      <c r="K51" s="72" t="n">
        <f aca="false">D51*((E51)+(2*F51)+(3*G51)+(4*H51)+(4*I51)+(2*J51))/16</f>
        <v>0</v>
      </c>
      <c r="L51" s="72"/>
      <c r="M51" s="72"/>
      <c r="N51" s="72" t="n">
        <f aca="false">0.5*L51*M51</f>
        <v>0</v>
      </c>
      <c r="O51" s="72" t="n">
        <f aca="false">K51+N51</f>
        <v>0</v>
      </c>
      <c r="P51" s="72"/>
      <c r="Q51" s="72"/>
      <c r="R51" s="72"/>
      <c r="S51" s="72"/>
      <c r="T51" s="72"/>
      <c r="U51" s="72" t="n">
        <f aca="false">0.75*(P51+Q51)/2*(S51+T51)/2</f>
        <v>0</v>
      </c>
      <c r="V51" s="72" t="n">
        <f aca="false">0.82*R51*(S51+T51)/2</f>
        <v>0</v>
      </c>
    </row>
    <row r="52" customFormat="false" ht="15" hidden="false" customHeight="false" outlineLevel="0" collapsed="false">
      <c r="A52" s="74" t="n">
        <v>44</v>
      </c>
      <c r="B52" s="72"/>
      <c r="C52" s="72"/>
      <c r="D52" s="72"/>
      <c r="E52" s="72"/>
      <c r="F52" s="72"/>
      <c r="G52" s="72"/>
      <c r="H52" s="72"/>
      <c r="I52" s="72"/>
      <c r="J52" s="72"/>
      <c r="K52" s="72" t="n">
        <f aca="false">D52*((E52)+(2*F52)+(3*G52)+(4*H52)+(4*I52)+(2*J52))/16</f>
        <v>0</v>
      </c>
      <c r="L52" s="72"/>
      <c r="M52" s="72"/>
      <c r="N52" s="72" t="n">
        <f aca="false">0.5*L52*M52</f>
        <v>0</v>
      </c>
      <c r="O52" s="72" t="n">
        <f aca="false">K52+N52</f>
        <v>0</v>
      </c>
      <c r="P52" s="72"/>
      <c r="Q52" s="72"/>
      <c r="R52" s="72"/>
      <c r="S52" s="72"/>
      <c r="T52" s="72"/>
      <c r="U52" s="72" t="n">
        <f aca="false">0.75*(P52+Q52)/2*(S52+T52)/2</f>
        <v>0</v>
      </c>
      <c r="V52" s="72" t="n">
        <f aca="false">0.82*R52*(S52+T52)/2</f>
        <v>0</v>
      </c>
    </row>
    <row r="53" customFormat="false" ht="15" hidden="false" customHeight="false" outlineLevel="0" collapsed="false">
      <c r="A53" s="74" t="n">
        <v>45</v>
      </c>
      <c r="B53" s="72"/>
      <c r="C53" s="72"/>
      <c r="D53" s="72"/>
      <c r="E53" s="72"/>
      <c r="F53" s="72"/>
      <c r="G53" s="72"/>
      <c r="H53" s="72"/>
      <c r="I53" s="72"/>
      <c r="J53" s="72"/>
      <c r="K53" s="72" t="n">
        <f aca="false">D53*((E53)+(2*F53)+(3*G53)+(4*H53)+(4*I53)+(2*J53))/16</f>
        <v>0</v>
      </c>
      <c r="L53" s="72"/>
      <c r="M53" s="72"/>
      <c r="N53" s="72" t="n">
        <f aca="false">0.5*L53*M53</f>
        <v>0</v>
      </c>
      <c r="O53" s="72" t="n">
        <f aca="false">K53+N53</f>
        <v>0</v>
      </c>
      <c r="P53" s="72"/>
      <c r="Q53" s="72"/>
      <c r="R53" s="72"/>
      <c r="S53" s="72"/>
      <c r="T53" s="72"/>
      <c r="U53" s="72" t="n">
        <f aca="false">0.75*(P53+Q53)/2*(S53+T53)/2</f>
        <v>0</v>
      </c>
      <c r="V53" s="72" t="n">
        <f aca="false">0.82*R53*(S53+T53)/2</f>
        <v>0</v>
      </c>
    </row>
    <row r="54" customFormat="false" ht="15" hidden="false" customHeight="false" outlineLevel="0" collapsed="false">
      <c r="A54" s="74" t="n">
        <v>46</v>
      </c>
      <c r="B54" s="72"/>
      <c r="C54" s="72"/>
      <c r="D54" s="72"/>
      <c r="E54" s="72"/>
      <c r="F54" s="72"/>
      <c r="G54" s="72"/>
      <c r="H54" s="72"/>
      <c r="I54" s="72"/>
      <c r="J54" s="72"/>
      <c r="K54" s="72" t="n">
        <f aca="false">D54*((E54)+(2*F54)+(3*G54)+(4*H54)+(4*I54)+(2*J54))/16</f>
        <v>0</v>
      </c>
      <c r="L54" s="72"/>
      <c r="M54" s="72"/>
      <c r="N54" s="72" t="n">
        <f aca="false">0.5*L54*M54</f>
        <v>0</v>
      </c>
      <c r="O54" s="72" t="n">
        <f aca="false">K54+N54</f>
        <v>0</v>
      </c>
      <c r="P54" s="72"/>
      <c r="Q54" s="72"/>
      <c r="R54" s="72"/>
      <c r="S54" s="72"/>
      <c r="T54" s="72"/>
      <c r="U54" s="72" t="n">
        <f aca="false">0.75*(P54+Q54)/2*(S54+T54)/2</f>
        <v>0</v>
      </c>
      <c r="V54" s="72" t="n">
        <f aca="false">0.82*R54*(S54+T54)/2</f>
        <v>0</v>
      </c>
    </row>
    <row r="55" customFormat="false" ht="15" hidden="false" customHeight="false" outlineLevel="0" collapsed="false">
      <c r="A55" s="74" t="n">
        <v>47</v>
      </c>
      <c r="B55" s="72"/>
      <c r="C55" s="72"/>
      <c r="D55" s="72"/>
      <c r="E55" s="72"/>
      <c r="F55" s="72"/>
      <c r="G55" s="72"/>
      <c r="H55" s="72"/>
      <c r="I55" s="72"/>
      <c r="J55" s="72"/>
      <c r="K55" s="72" t="n">
        <f aca="false">D55*((E55)+(2*F55)+(3*G55)+(4*H55)+(4*I55)+(2*J55))/16</f>
        <v>0</v>
      </c>
      <c r="L55" s="72"/>
      <c r="M55" s="72"/>
      <c r="N55" s="72" t="n">
        <f aca="false">0.5*L55*M55</f>
        <v>0</v>
      </c>
      <c r="O55" s="72" t="n">
        <f aca="false">K55+N55</f>
        <v>0</v>
      </c>
      <c r="P55" s="72"/>
      <c r="Q55" s="72"/>
      <c r="R55" s="72"/>
      <c r="S55" s="72"/>
      <c r="T55" s="72"/>
      <c r="U55" s="72" t="n">
        <f aca="false">0.75*(P55+Q55)/2*(S55+T55)/2</f>
        <v>0</v>
      </c>
      <c r="V55" s="72" t="n">
        <f aca="false">0.82*R55*(S55+T55)/2</f>
        <v>0</v>
      </c>
    </row>
    <row r="56" customFormat="false" ht="15" hidden="false" customHeight="false" outlineLevel="0" collapsed="false">
      <c r="A56" s="74" t="n">
        <v>48</v>
      </c>
      <c r="B56" s="72"/>
      <c r="C56" s="72"/>
      <c r="D56" s="72"/>
      <c r="E56" s="72"/>
      <c r="F56" s="72"/>
      <c r="G56" s="72"/>
      <c r="H56" s="72"/>
      <c r="I56" s="72"/>
      <c r="J56" s="72"/>
      <c r="K56" s="72" t="n">
        <f aca="false">D56*((E56)+(2*F56)+(3*G56)+(4*H56)+(4*I56)+(2*J56))/16</f>
        <v>0</v>
      </c>
      <c r="L56" s="72"/>
      <c r="M56" s="72"/>
      <c r="N56" s="72" t="n">
        <f aca="false">0.5*L56*M56</f>
        <v>0</v>
      </c>
      <c r="O56" s="72" t="n">
        <f aca="false">K56+N56</f>
        <v>0</v>
      </c>
      <c r="P56" s="72"/>
      <c r="Q56" s="72"/>
      <c r="R56" s="72"/>
      <c r="S56" s="72"/>
      <c r="T56" s="72"/>
      <c r="U56" s="72" t="n">
        <f aca="false">0.75*(P56+Q56)/2*(S56+T56)/2</f>
        <v>0</v>
      </c>
      <c r="V56" s="72" t="n">
        <f aca="false">0.82*R56*(S56+T56)/2</f>
        <v>0</v>
      </c>
    </row>
    <row r="57" customFormat="false" ht="15" hidden="false" customHeight="false" outlineLevel="0" collapsed="false">
      <c r="A57" s="74" t="n">
        <v>49</v>
      </c>
      <c r="B57" s="72"/>
      <c r="C57" s="72"/>
      <c r="D57" s="72"/>
      <c r="E57" s="72"/>
      <c r="F57" s="72"/>
      <c r="G57" s="72"/>
      <c r="H57" s="72"/>
      <c r="I57" s="72"/>
      <c r="J57" s="72"/>
      <c r="K57" s="72" t="n">
        <f aca="false">D57*((E57)+(2*F57)+(3*G57)+(4*H57)+(4*I57)+(2*J57))/16</f>
        <v>0</v>
      </c>
      <c r="L57" s="72"/>
      <c r="M57" s="72"/>
      <c r="N57" s="72" t="n">
        <f aca="false">0.5*L57*M57</f>
        <v>0</v>
      </c>
      <c r="O57" s="72" t="n">
        <f aca="false">K57+N57</f>
        <v>0</v>
      </c>
      <c r="P57" s="72"/>
      <c r="Q57" s="72"/>
      <c r="R57" s="72"/>
      <c r="S57" s="72"/>
      <c r="T57" s="72"/>
      <c r="U57" s="72" t="n">
        <f aca="false">0.75*(P57+Q57)/2*(S57+T57)/2</f>
        <v>0</v>
      </c>
      <c r="V57" s="72" t="n">
        <f aca="false">0.82*R57*(S57+T57)/2</f>
        <v>0</v>
      </c>
    </row>
    <row r="58" customFormat="false" ht="15" hidden="false" customHeight="false" outlineLevel="0" collapsed="false">
      <c r="A58" s="74" t="n">
        <v>50</v>
      </c>
      <c r="B58" s="72"/>
      <c r="C58" s="72"/>
      <c r="D58" s="72"/>
      <c r="E58" s="72"/>
      <c r="F58" s="72"/>
      <c r="G58" s="72"/>
      <c r="H58" s="72"/>
      <c r="I58" s="72"/>
      <c r="J58" s="72"/>
      <c r="K58" s="72" t="n">
        <f aca="false">D58*((E58)+(2*F58)+(3*G58)+(4*H58)+(4*I58)+(2*J58))/16</f>
        <v>0</v>
      </c>
      <c r="L58" s="72"/>
      <c r="M58" s="72"/>
      <c r="N58" s="72" t="n">
        <f aca="false">0.5*L58*M58</f>
        <v>0</v>
      </c>
      <c r="O58" s="72" t="n">
        <f aca="false">K58+N58</f>
        <v>0</v>
      </c>
      <c r="P58" s="72"/>
      <c r="Q58" s="72"/>
      <c r="R58" s="72"/>
      <c r="S58" s="72"/>
      <c r="T58" s="72"/>
      <c r="U58" s="72" t="n">
        <f aca="false">0.75*(P58+Q58)/2*(S58+T58)/2</f>
        <v>0</v>
      </c>
      <c r="V58" s="72" t="n">
        <f aca="false">0.82*R58*(S58+T58)/2</f>
        <v>0</v>
      </c>
    </row>
    <row r="60" customFormat="false" ht="15" hidden="false" customHeight="false" outlineLevel="0" collapsed="false">
      <c r="K60" s="69" t="s">
        <v>247</v>
      </c>
      <c r="L60" s="69"/>
      <c r="M60" s="69"/>
      <c r="N60" s="69"/>
      <c r="O60" s="69"/>
      <c r="P60" s="69"/>
      <c r="Q60" s="69"/>
      <c r="R60" s="69"/>
      <c r="S60" s="69"/>
    </row>
    <row r="64" customFormat="false" ht="18" hidden="false" customHeight="false" outlineLevel="0" collapsed="false">
      <c r="C64" s="77"/>
    </row>
    <row r="65" customFormat="false" ht="18" hidden="false" customHeight="false" outlineLevel="0" collapsed="false">
      <c r="C65" s="77"/>
      <c r="H65" s="68" t="n">
        <f aca="false">7.9*2.7</f>
        <v>21.33</v>
      </c>
    </row>
    <row r="66" customFormat="false" ht="18" hidden="false" customHeight="false" outlineLevel="0" collapsed="false">
      <c r="C66" s="77"/>
      <c r="H66" s="68" t="n">
        <f aca="false">8.4*3.4</f>
        <v>28.56</v>
      </c>
    </row>
    <row r="67" customFormat="false" ht="15" hidden="false" customHeight="false" outlineLevel="0" collapsed="false">
      <c r="E67" s="76"/>
      <c r="F67" s="76"/>
      <c r="G67" s="76"/>
      <c r="H67" s="76" t="n">
        <f aca="false">H65+H66</f>
        <v>49.89</v>
      </c>
    </row>
  </sheetData>
  <mergeCells count="14">
    <mergeCell ref="A1:V1"/>
    <mergeCell ref="A2:V2"/>
    <mergeCell ref="A3:V3"/>
    <mergeCell ref="A4:V4"/>
    <mergeCell ref="A5:V5"/>
    <mergeCell ref="A7:A8"/>
    <mergeCell ref="B7:B8"/>
    <mergeCell ref="D7:K7"/>
    <mergeCell ref="L7:N7"/>
    <mergeCell ref="P7:V7"/>
    <mergeCell ref="B35:C35"/>
    <mergeCell ref="B38:C38"/>
    <mergeCell ref="B40:C40"/>
    <mergeCell ref="K60:S6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LibreOffice/5.2.1.2$Windows_x86 LibreOffice_project/31dd62db80d4e60af04904455ec9c9219178d620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2016-06-06T09:58:54Z</dcterms:created>
  <dc:creator>Robert Exner</dc:creator>
  <dc:description/>
  <dc:language>pl-PL</dc:language>
  <cp:lastModifiedBy/>
  <cp:lastPrinted>2019-08-11T14:28:33Z</cp:lastPrinted>
  <dcterms:modified xsi:type="dcterms:W3CDTF">2019-08-11T14:28:50Z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